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https://thenatureconservancy462.sharepoint.com/teams/N4W-Engagements2/Shared Documents/KF02-CAF_Tool/03-Program_Workstreams/01-Intermediate_Products/Producto 4 - Herramienta/Traducciones Herramienta/Fichas SbN/"/>
    </mc:Choice>
  </mc:AlternateContent>
  <xr:revisionPtr revIDLastSave="595" documentId="8_{63DF1FE7-851D-47B3-AB7C-0ECBE59188A9}" xr6:coauthVersionLast="47" xr6:coauthVersionMax="47" xr10:uidLastSave="{3950D8E4-C74E-41F5-A843-0EB202AF33AB}"/>
  <bookViews>
    <workbookView xWindow="2620" yWindow="2620" windowWidth="28800" windowHeight="15410" activeTab="1" xr2:uid="{E0729B5C-DF73-4718-BA4C-647DD748988B}"/>
  </bookViews>
  <sheets>
    <sheet name="SbN" sheetId="3" r:id="rId1"/>
    <sheet name="Fichas" sheetId="2" r:id="rId2"/>
    <sheet name="Tipologías" sheetId="5" state="hidden" r:id="rId3"/>
    <sheet name="Desafios" sheetId="4" state="hidden" r:id="rId4"/>
    <sheet name="Hoja4" sheetId="8" state="hidden" r:id="rId5"/>
    <sheet name="Costos" sheetId="6" state="hidden" r:id="rId6"/>
  </sheets>
  <definedNames>
    <definedName name="Agroforestería">SbN!$C$22</definedName>
    <definedName name="Área_de_filtro_verde">SbN!$C$13</definedName>
    <definedName name="Canales_vegetados">SbN!$C$15</definedName>
    <definedName name="Conservación_del_bosque">SbN!$C$3</definedName>
    <definedName name="Cosecha_de_agua">SbN!$C$23</definedName>
    <definedName name="Espacios_verdes">SbN!$C$20</definedName>
    <definedName name="Estanque_de_bioretención">SbN!$C$10</definedName>
    <definedName name="Foto_ficha">INDEX(SbN!$C$3:$C$23,MATCH(Fichas!$B$2,SbN!$B$3:$B$23,0))</definedName>
    <definedName name="Humedales_artificiales">SbN!$C$12</definedName>
    <definedName name="Icono_tipologia">INDEX(Tipologías!$B$2:$B$7,MATCH(Fichas!$E$16,Tipologías!$A$2:$A$7,0))</definedName>
    <definedName name="Ilustracion">INDIRECT(Fichas!$I$34)</definedName>
    <definedName name="Jardines_de_lluvia">SbN!$C$11</definedName>
    <definedName name="Llanuras_de_inundación">SbN!$C$8</definedName>
    <definedName name="Parque_inundable">SbN!$C$16</definedName>
    <definedName name="Pavimentos_verdes_adaptados">SbN!$C$18</definedName>
    <definedName name="_xlnm.Print_Area" localSheetId="1">Fichas!$A$1:$U$75</definedName>
    <definedName name="Renaturalización_de_cuerpos_de_agua">SbN!$C$9</definedName>
    <definedName name="Restauración_activa___Enriquecimiento">SbN!$C$6</definedName>
    <definedName name="Restauración_activa_–_Nucleación">SbN!$C$5</definedName>
    <definedName name="Restauración_de_vegetación_riparia">SbN!$C$7</definedName>
    <definedName name="Restauración_pasiva">SbN!$C$4</definedName>
    <definedName name="Silvicultura_de_cuenca_urbana">SbN!$C$21</definedName>
    <definedName name="Techos_verdes">SbN!$C$17</definedName>
    <definedName name="Vías_ciclo_pedestres_con_pavimento_verde">SbN!$C$19</definedName>
    <definedName name="Zanjas_de_infiltración">SbN!$C$14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6" i="3" l="1"/>
  <c r="Q70" i="2"/>
  <c r="L5" i="3"/>
  <c r="H5" i="3"/>
  <c r="I5" i="3"/>
  <c r="C68" i="2"/>
  <c r="I34" i="2"/>
  <c r="I7" i="2"/>
  <c r="E16" i="2"/>
  <c r="S72" i="2"/>
  <c r="R72" i="2"/>
  <c r="Q72" i="2"/>
  <c r="S71" i="2"/>
  <c r="R71" i="2"/>
  <c r="Q71" i="2"/>
  <c r="S70" i="2"/>
  <c r="R70" i="2"/>
  <c r="C62" i="2"/>
  <c r="C60" i="2"/>
  <c r="C58" i="2"/>
  <c r="C56" i="2"/>
  <c r="C50" i="2"/>
  <c r="C48" i="2"/>
  <c r="C46" i="2"/>
  <c r="C44" i="2"/>
  <c r="C10" i="2"/>
  <c r="C8" i="2"/>
  <c r="L4" i="3"/>
  <c r="M4" i="3"/>
  <c r="M5" i="3"/>
  <c r="M6" i="3"/>
  <c r="L7" i="3"/>
  <c r="M7" i="3"/>
  <c r="L8" i="3"/>
  <c r="M8" i="3"/>
  <c r="L9" i="3"/>
  <c r="M9" i="3"/>
  <c r="L10" i="3"/>
  <c r="E36" i="2" s="1"/>
  <c r="M10" i="3"/>
  <c r="L11" i="3"/>
  <c r="M11" i="3"/>
  <c r="L12" i="3"/>
  <c r="M12" i="3"/>
  <c r="L13" i="3"/>
  <c r="M13" i="3"/>
  <c r="L14" i="3"/>
  <c r="M14" i="3"/>
  <c r="L15" i="3"/>
  <c r="M15" i="3"/>
  <c r="L16" i="3"/>
  <c r="M16" i="3"/>
  <c r="L17" i="3"/>
  <c r="M17" i="3"/>
  <c r="L18" i="3"/>
  <c r="M18" i="3"/>
  <c r="L19" i="3"/>
  <c r="M19" i="3"/>
  <c r="L20" i="3"/>
  <c r="M20" i="3"/>
  <c r="L21" i="3"/>
  <c r="M21" i="3"/>
  <c r="L22" i="3"/>
  <c r="M22" i="3"/>
  <c r="L23" i="3"/>
  <c r="M23" i="3"/>
  <c r="M3" i="3"/>
  <c r="L3" i="3"/>
  <c r="H4" i="3"/>
  <c r="I4" i="3"/>
  <c r="J4" i="3"/>
  <c r="K4" i="3"/>
  <c r="J5" i="3"/>
  <c r="K5" i="3"/>
  <c r="H6" i="3"/>
  <c r="I6" i="3"/>
  <c r="J6" i="3"/>
  <c r="K6" i="3"/>
  <c r="H7" i="3"/>
  <c r="I7" i="3"/>
  <c r="J7" i="3"/>
  <c r="K7" i="3"/>
  <c r="H8" i="3"/>
  <c r="I8" i="3"/>
  <c r="J8" i="3"/>
  <c r="C28" i="2" s="1"/>
  <c r="K8" i="3"/>
  <c r="H9" i="3"/>
  <c r="I9" i="3"/>
  <c r="J9" i="3"/>
  <c r="K9" i="3"/>
  <c r="H10" i="3"/>
  <c r="I10" i="3"/>
  <c r="J10" i="3"/>
  <c r="K10" i="3"/>
  <c r="H11" i="3"/>
  <c r="I11" i="3"/>
  <c r="J11" i="3"/>
  <c r="K11" i="3"/>
  <c r="H12" i="3"/>
  <c r="I12" i="3"/>
  <c r="J12" i="3"/>
  <c r="K12" i="3"/>
  <c r="H13" i="3"/>
  <c r="I13" i="3"/>
  <c r="J13" i="3"/>
  <c r="K13" i="3"/>
  <c r="H14" i="3"/>
  <c r="I14" i="3"/>
  <c r="J14" i="3"/>
  <c r="K14" i="3"/>
  <c r="H15" i="3"/>
  <c r="I15" i="3"/>
  <c r="J15" i="3"/>
  <c r="K15" i="3"/>
  <c r="H16" i="3"/>
  <c r="I16" i="3"/>
  <c r="J16" i="3"/>
  <c r="K16" i="3"/>
  <c r="H17" i="3"/>
  <c r="I17" i="3"/>
  <c r="J17" i="3"/>
  <c r="K17" i="3"/>
  <c r="H18" i="3"/>
  <c r="I18" i="3"/>
  <c r="J18" i="3"/>
  <c r="K18" i="3"/>
  <c r="H19" i="3"/>
  <c r="I19" i="3"/>
  <c r="J19" i="3"/>
  <c r="K19" i="3"/>
  <c r="H20" i="3"/>
  <c r="I20" i="3"/>
  <c r="J20" i="3"/>
  <c r="K20" i="3"/>
  <c r="H21" i="3"/>
  <c r="I21" i="3"/>
  <c r="J21" i="3"/>
  <c r="K21" i="3"/>
  <c r="H22" i="3"/>
  <c r="I22" i="3"/>
  <c r="J22" i="3"/>
  <c r="K22" i="3"/>
  <c r="H23" i="3"/>
  <c r="I23" i="3"/>
  <c r="J23" i="3"/>
  <c r="K23" i="3"/>
  <c r="I3" i="3"/>
  <c r="J3" i="3"/>
  <c r="K3" i="3"/>
  <c r="H3" i="3"/>
  <c r="E38" i="2" l="1"/>
  <c r="C30" i="2"/>
  <c r="C24" i="2"/>
  <c r="C26"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tc={89B033EF-4C3B-42B4-B49F-4972BA55561B}</author>
  </authors>
  <commentList>
    <comment ref="A18" authorId="0" shapeId="0" xr:uid="{89B033EF-4C3B-42B4-B49F-4972BA55561B}">
      <text>
        <t xml:space="preserve">[Threaded comment]
Your version of Excel allows you to read this threaded comment; however, any edits to it will get removed if the file is opened in a newer version of Excel. Learn more: https://go.microsoft.com/fwlink/?linkid=870924
Comment:
    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
      </text>
    </comment>
  </commentList>
</comments>
</file>

<file path=xl/sharedStrings.xml><?xml version="1.0" encoding="utf-8"?>
<sst xmlns="http://schemas.openxmlformats.org/spreadsheetml/2006/main" count="812" uniqueCount="365">
  <si>
    <t>ID</t>
  </si>
  <si>
    <t>SbN</t>
  </si>
  <si>
    <t>Ilustración</t>
  </si>
  <si>
    <t>Tipología</t>
  </si>
  <si>
    <t>Definición</t>
  </si>
  <si>
    <t>ámbito</t>
  </si>
  <si>
    <t>Desafíos</t>
  </si>
  <si>
    <t>Costo</t>
  </si>
  <si>
    <t>Ventajas</t>
  </si>
  <si>
    <t>Limitaciones</t>
  </si>
  <si>
    <t>Principales limitaciones</t>
  </si>
  <si>
    <t>Aplicaciones comunes</t>
  </si>
  <si>
    <t>Ambiental</t>
  </si>
  <si>
    <t>Económico</t>
  </si>
  <si>
    <t>Social</t>
  </si>
  <si>
    <t>Rural</t>
  </si>
  <si>
    <t>Urbano</t>
  </si>
  <si>
    <t>Inundaciones</t>
  </si>
  <si>
    <t>Escasez de agua</t>
  </si>
  <si>
    <t>sedimentos</t>
  </si>
  <si>
    <t>nutrientes</t>
  </si>
  <si>
    <t>Min</t>
  </si>
  <si>
    <t>Max</t>
  </si>
  <si>
    <t>Corto plazo</t>
  </si>
  <si>
    <t>Mediano plazo</t>
  </si>
  <si>
    <t>Largo plazo</t>
  </si>
  <si>
    <t>Ecological restoration and conservation</t>
  </si>
  <si>
    <t>Forest conservation is a Nature-based Solution (NbS) that includes strategies aimed at protecting, maintaining, and recovering native forest ecosystems, in order to conserve their biodiversity, regulate hydrological and climatic cycles, and sustain the livelihoods of the communities that depend on them. This NbS recognizes the forest as essential natural capital for its ecological functions—such as carbon sequestration, habitat provision, thermal regulation, and water availability—as well as for its cultural, social, and economic value. Its mechanisms include forest zoning, community concessions, conservation agreements, and payments for ecosystem services (PES) schemes. Its implementation requires a socio-ecological approach that respects territorial dynamics, strengthens local capacities and establishes incentives that articulate conservation with sustainable use.</t>
  </si>
  <si>
    <t>X</t>
  </si>
  <si>
    <t>Carbon capture and climate change mitigation</t>
  </si>
  <si>
    <t>Sustaining ecosystem services</t>
  </si>
  <si>
    <t>Socio-ecological resilience and livelihoods</t>
  </si>
  <si>
    <t>Territorial conflict prevention and cultural protection</t>
  </si>
  <si>
    <t>Extractive pressures and conflicts of use</t>
  </si>
  <si>
    <t>Tenure insecurity and institutional weakness</t>
  </si>
  <si>
    <t>Economic asymmetries in conservation payments</t>
  </si>
  <si>
    <t>Variable ecological efficiency</t>
  </si>
  <si>
    <t>• Areas with remaining forest cover or in a good state of conservation
• Protected areas, indigenous territories or collectives with legal recognition
• Territories with local governance and community management capacity
• Rural or peri-urban properties with strategic ecosystem functions (watersheds, recharge, biodiversity)</t>
  </si>
  <si>
    <t>Alto</t>
  </si>
  <si>
    <t>Bajo</t>
  </si>
  <si>
    <t>Medio</t>
  </si>
  <si>
    <t>Passive Restoration</t>
  </si>
  <si>
    <t>Passive restoration is a Nature-based Solution (NbS) aimed at the recovery of degraded ecosystems by eliminating disturbance factors or human pressures, allowing regeneration to occur naturally, without direct interventions such as planting species. This NbS takes advantage of the resilience of the ecosystem to return to a functional trajectory through processes such as germination from the seed bank, regrowth, or natural dispersal from nearby areas. It is considered a cost-effective option compared to more intensive methods, provided that there is sufficient regeneration potential. Its effectiveness depends on the biophysical conditions of the site, the connectivity of the landscape, and the intensity of the previous deterioration. It is also known as spontaneous natural regeneration, unassisted recovery, or natural colonization, and is especially useful in areas where anthropogenic pressure can be effectively controlled.</t>
  </si>
  <si>
    <t>High cost-effectiveness</t>
  </si>
  <si>
    <t>Harnessing natural ecological processes</t>
  </si>
  <si>
    <t>Recovery of ecosystem functions</t>
  </si>
  <si>
    <t>High dependence on site conditions</t>
  </si>
  <si>
    <t>Limited recovery speed</t>
  </si>
  <si>
    <t>Low effectiveness in extreme conditions</t>
  </si>
  <si>
    <t>Vulnerability to persistent disturbances</t>
  </si>
  <si>
    <t>• Degraded areas where it is enough to eliminate the disturbance (deforestation, grazing, cultivation) to activate natural succession
• Abandoned grasslands, savannas and disused agricultural land with potential for spontaneous regeneration
• Mountain ecosystems, riverbanks and riparian areas with hydrological connectivity and favourable soil conditions
• Sites affected by low to medium severity disturbances (fires, invasive diseases) that maintain resilience</t>
  </si>
  <si>
    <t>Cost reduction and operational efficiency</t>
  </si>
  <si>
    <t>Acceleration of natural regeneration</t>
  </si>
  <si>
    <t>Structural and functional heterogeneity</t>
  </si>
  <si>
    <t>Flexibility for social and ecological adaptation</t>
  </si>
  <si>
    <t>Dependence on favorable ecological conditions</t>
  </si>
  <si>
    <t>Slower temporal response than full plantings</t>
  </si>
  <si>
    <t>Requires strategic spatial planning</t>
  </si>
  <si>
    <t>Limitations in restoring specific ecosystem functions</t>
  </si>
  <si>
    <t>• Land degraded by extensive agriculture or livestock farming with low natural regeneration and high grass dominance
• Buffer zones or fragmented landscapes where habitats are sought to be reconnected through biological corridors
• Community or private properties that combine restoration with sustainable uses (fruit trees, timber, useful species)
• Water recharge areas, springs or margins of bodies of water where soil stabilization and regular runoff are required</t>
  </si>
  <si>
    <t>Active Restoration - Enrichment</t>
  </si>
  <si>
    <t>Accelerating ecological succession</t>
  </si>
  <si>
    <t>Increase in functional and structural diversity</t>
  </si>
  <si>
    <t>Targeted restoration of specific functional groups</t>
  </si>
  <si>
    <t>Ecological stability and resilience</t>
  </si>
  <si>
    <t>High implementation costs</t>
  </si>
  <si>
    <t>Slow growth under shaded conditions</t>
  </si>
  <si>
    <t>Variable survival rate</t>
  </si>
  <si>
    <t>Limited predictability of performance by species</t>
  </si>
  <si>
    <t>• Fragments of degraded or disturbed forest where key species are missing or of late succession
• Dense secondary forests but with low functional or structural diversity that require system complexity
• Previously restored areas (plantations or nucleation) where the aim is to diversify the tree assemblage
• Productive landscapes (agroforestry or community) where ecological and economic purposes are combined through valuable species</t>
  </si>
  <si>
    <t>The restoration of riparian vegetation is a Nature-based Solution (NbS) that seeks to restore the structure and ecological function of the vegetation strip located along rivers, streams, and continental water bodies. This NbS promotes the recovery of native cover through assisted revegetation, natural succession, or the reintroduction of key species, to stabilize riparian soils, improve water quality, and restore habitats for wildlife. Riparian vegetation plays essential roles in regulating microclimates, controlling sediment and nutrients, providing channel shading, and enhancing ecological connectivity. Its recovery increases the resilience of river systems to climate change and anthropogenic pressure, while generating social benefits such as accessible green spaces. This NbS is adaptable to different levels of intervention, from localized urban stretches to continuous corridors in rural basins, and can be integrated with other water management strategies.</t>
  </si>
  <si>
    <t>Erosion protection and riverbank stabilization</t>
  </si>
  <si>
    <t>Shade and thermal water regulation</t>
  </si>
  <si>
    <t>Habitat recovery and ecological connectivity</t>
  </si>
  <si>
    <t>Adaptability to different scales and land uses</t>
  </si>
  <si>
    <t>Dependence on minimum hydrological conditions</t>
  </si>
  <si>
    <t>High sensitivity to anthropic disturbances</t>
  </si>
  <si>
    <t>Requires active restoration processes in early stages</t>
  </si>
  <si>
    <t>-</t>
  </si>
  <si>
    <t>• Intensive agricultural areas where the riparian strip has been eliminated and sediments and agrochemicals need to be filtered
• Urban or peri-urban environments with canalization or informal occupation, which can be integrated into green infrastructure and public spaces
• Priority watersheds for conservation, where the aim is to improve habitat and ecological connectivity along the riverbeds
• Areas affected by works or extraction (mining, hydraulics), where morphological and functional rehabilitation of the river system is needed</t>
  </si>
  <si>
    <t>Floodplains</t>
  </si>
  <si>
    <t>Natural infrastructure for water management</t>
  </si>
  <si>
    <t>Floodplains are a Nature-based Solution (NbS) that consists of restoring or protecting the spaces adjacent to river channels, allowing them to recover their natural dynamics and improve the system's capacity to absorb, retain, and divert excess water safely. This NbS involves the reconnection of the river with its floodplain, known as "river space restoration", to restore key functions such as peak flow lamination, aquifer recharge, improved water quality, and the provision of biodiverse habitats. Its implementation favors the reduction of flood risk, the restoration of geomorphological and ecological processes, and the generation of multifunctional spaces with landscape, recreational, and cultural value. It represents a sustainable and cost-effective alternative to gray infrastructure, contributing to climate change mitigation and strengthening social and ecological resilience in urban and rural contexts.</t>
  </si>
  <si>
    <t>Reducing the risk of downstream flooding</t>
  </si>
  <si>
    <t>Increased temporary water storage and infiltration</t>
  </si>
  <si>
    <t>Restoring degraded ecosystem functions</t>
  </si>
  <si>
    <t>Long-term cost-effectiveness</t>
  </si>
  <si>
    <t>Limitations on land availability</t>
  </si>
  <si>
    <t>Dependence on adequate geomorphological and hydrological characterization</t>
  </si>
  <si>
    <t>Restrictions in contexts with high artificialization of the channel</t>
  </si>
  <si>
    <t>Results only visible in the long-term</t>
  </si>
  <si>
    <t>• Middle and lower stretches of rivers where it is necessary to reduce flood risk and laminate peak flows
• Peri-urban areas as multifunctional zones of hydrological buffering, recreation and landscape connectivity
• Sites with agricultural or urban runoff where water quality is sought to be improved through natural retention and filtration
• Ecological restoration or territorial planning projects where river dynamics are reactivated and climate resilience is improved</t>
  </si>
  <si>
    <t>The renaturation of rivers is a Nature-based Solution (NbS) that seeks to restore the morphological, hydrological, and ecological conditions necessary for river systems to recover their functionality and natural dynamics. This NbS involves the removal of canalizations, rigid defenses, or other artificial structures, along with the reconfiguration of the channel and its reconnection with the floodplain. Its objective is to restore the longitudinal, lateral, and vertical connectivity of the river, facilitating the transport of sediments, the formation of riparian and aquatic habitats, and the attenuation of extreme events such as floods. Actions may include bioengineering techniques, meander recreation, and wetland recovery. This NbS improves ecological resilience, favors aquifer recharge, improves water quality, and reduces the risk of overflows. Its implementation requires a systemic and adaptive approach, being especially useful in urban or rural contexts with high alteration of the river environment.</t>
  </si>
  <si>
    <t>Recovery of natural hydromorphological dynamics</t>
  </si>
  <si>
    <t>Flood risk reduction</t>
  </si>
  <si>
    <t>Habitat rehabilitation and biodiversity enhancement</t>
  </si>
  <si>
    <t>Increase in landscape and socio-cultural value</t>
  </si>
  <si>
    <t>Complex governance processes</t>
  </si>
  <si>
    <t>Limited applicability in highly modified or artificialized systems</t>
  </si>
  <si>
    <t>Long timeframes for ecologic recovery</t>
  </si>
  <si>
    <t>• Channelled urban sections where the aim is to reduce flood risk, recover natural morphology and generate multifunctional public spaces
• Agricultural or peri-urban areas with rectified rivers or disconnected from their plains, where lateral connectivity and hydrological functions need to be restored
• Regions of high biodiversity or protected areas where it is desired to reactivate river ecological processes and facilitate the mobility of species
• Sectors degraded by mining, extraction or infrastructure, where it is necessary to restore the morphological and ecological resilience of the channel</t>
  </si>
  <si>
    <t>Hybrid solutions for sustainable urban drainage</t>
  </si>
  <si>
    <t>Bioretention ponds are a Nature-based Solution (NbS) designed to treat urban runoff before it is discharged into water bodies. They consist of landscaped depressions that capture and temporarily store rainwater, allowing it to be purified through physical, chemical, and biological processes. The system is made up of layers of mulch, plant soil, and drainage material, which favor the sedimentation of solids, the adsorption of pollutants, and biological degradation. The vegetation used – tolerant to variations in humidity – plays a key role in the phytoremediation and oxygenation of the substrate. This NbS not only improves water quality and mitigates flood risks, but also brings ecological, aesthetic, and recreational value to the urban environment. Its adaptable design allows it to be integrated into parks, road separators, or green areas, acting as a multifunctional infrastructure that restores ecosystem services in densely urbanized contexts.</t>
  </si>
  <si>
    <t>Improved water quality</t>
  </si>
  <si>
    <t>Hydrological control of peak flows</t>
  </si>
  <si>
    <t>Support for water recharge and evapotranspiration</t>
  </si>
  <si>
    <t>Landscape and recreational contribution</t>
  </si>
  <si>
    <t>Need for frequent maintenance</t>
  </si>
  <si>
    <t>Variable performance depending on the weather and season</t>
  </si>
  <si>
    <t>Health risks due to stagnant water</t>
  </si>
  <si>
    <t>• Paved areas such as parking lots or patios, where it is necessary to intercept runoff and improve thermal comfort
• Road separators and linear green strips that allow surface flows to be captured before the rainfall system
• Public spaces (parks, squares, corridors) where drainage, landscape and environmental education functions are integrated
• Dense institutional, industrial, or urban environments where pollutants need to be controlled and runoff volumes reduced need to be reduced</t>
  </si>
  <si>
    <t>Rain Gardens</t>
  </si>
  <si>
    <t>Rain gardens are a Nature-Based Solution (NbS) designed to sustainably manage urban runoff. They are configured as shallow depressions with native or adapted vegetation and soil layers with different granulometry, which allow capturing, infiltrating, and filtering rainwater from impermeable surfaces. This NbS reduces the volume and speed of surface runoff, favors aquifer recharge, and improves water quality through sedimentation, absorption, plant assimilation, and microbial activity processes. Rain gardens also provide additional benefits such as thermal regulation, increased urban biodiversity, and improved landscape. Their operation may include areas of temporary waterlogging and overflow structures, and their effectiveness depends on characteristics such as soil type, substrate thickness, and plant species selection. They are easily integrated into urban environments such as patios, gardens, sidewalks, or parks.</t>
  </si>
  <si>
    <t>Remove contaminants from rainwater</t>
  </si>
  <si>
    <t>Contribution to infiltration, retention, and slow percolation of precipitated water</t>
  </si>
  <si>
    <t>Urban and watershed flooding mitigation at a lower cost</t>
  </si>
  <si>
    <t>Complement conventional drainage systems</t>
  </si>
  <si>
    <t>Require constant maintenance</t>
  </si>
  <si>
    <t>Risk of obstruction and proliferation of vectors</t>
  </si>
  <si>
    <t>Require a correct selection of plant species</t>
  </si>
  <si>
    <t>Can be overcharged by high volumes of runoff</t>
  </si>
  <si>
    <t>• Urban impermeable surfaces (roads, parking lots) where it is necessary to capture and filter runoff
• Densely urbanized areas in need of improving water quality and reducing runoff volumes
• Public spaces and urban edges (sidewalks, dividers, courtyards) with potential to integrate green infrastructure
• New or urban renewal projects where urban drainage is sought to be reconnected with vegetation and natural soil</t>
  </si>
  <si>
    <t>Muy Alto</t>
  </si>
  <si>
    <t>Phytoremediation and productive opportunities</t>
  </si>
  <si>
    <t>Ecological and economical alternative</t>
  </si>
  <si>
    <t>Sustainable and simple systems</t>
  </si>
  <si>
    <t>Operational permanence issues</t>
  </si>
  <si>
    <t>Lack of clear regulations</t>
  </si>
  <si>
    <t>Dependence on specialized monitoring</t>
  </si>
  <si>
    <t>• Urban or rural areas without access to conventional sanitation, for the treatment of domestic wastewater
• Agricultural, industrial or urban environments with polluted runoff, where decentralised purification is required
• Projects for the reuse of gray or treated water for non-potable irrigation and maintenance of green areas
• Restoration and sanitation of contaminated water bodies through bioremediation and purifying vegetation</t>
  </si>
  <si>
    <t>The green filter area is a Nature-Based Solution (NbS) consisting of a gently sloping surface with dense vegetation, designed to treat surface runoff in urban or peri-urban environments. This NBS allows for reducing the speed of runoff, filtering contaminants, and retaining sediments through processes such as sedimentation, filtration, adsorption, infiltration, and phytoremediation. Its operation depends on maintaining sheet flow, which requires proper ground leveling or the use of distributor devices. It is especially effective in the removal of total suspended solids, nutrients, and hydrocarbon compounds, as long as a vegetation cover of more than 85% is maintained. Its simple design, low implementation cost, and minimal maintenance make this NbS a viable option for improving stormwater quality and restoring ecological functions in modified landscapes, while bringing aesthetic and environmental benefits to the environment.</t>
  </si>
  <si>
    <t>Cost-effective tool for runoff control</t>
  </si>
  <si>
    <t>Improved hydrological and water quality functions</t>
  </si>
  <si>
    <t>Low-maintenance option</t>
  </si>
  <si>
    <t>Aesthetic value and ecosystem benefits</t>
  </si>
  <si>
    <t>Risk of aquifer contamination</t>
  </si>
  <si>
    <t>Sensitivity to operating conditions</t>
  </si>
  <si>
    <t>• Surface runoff from roads, sidewalks, small parking lots, and access roads
• Edges of bodies of water where they function as an outdoor area of riparian buffers with filtration capacity
• Roof downspouts or rainwater outlets that require diffuse control by means of flow distribution devices
• Sites with low pollutant load where simplified treatment is sought, taking advantage of areas with slope and adequate vegetation</t>
  </si>
  <si>
    <t>Reduction of peak flows and floods</t>
  </si>
  <si>
    <t>Aquifer recharge</t>
  </si>
  <si>
    <t>Contribution to sustainable urban development</t>
  </si>
  <si>
    <t>Risk of clogging</t>
  </si>
  <si>
    <t>Possible sanitation restrictions</t>
  </si>
  <si>
    <t>Limitations in dense urban areas</t>
  </si>
  <si>
    <t>Sensitivity to extreme rainfall events</t>
  </si>
  <si>
    <t>• Street edges, strips between roadway and sidewalk, permeable parking lots or boulevards where localized capture and infiltration is required
• New urban developments with a LID or SUDS approach, where they complement other green infrastructures such as rain gardens or permeable pavements
• Consolidated urban areas where they are implemented as a rehabilitation or retrofit measure of public space
• Linear infrastructure (roads, cycle paths, industrial perimeters) where drainage, delimitation and microclimatic regulation functions are integrated</t>
  </si>
  <si>
    <t>Vegetated canals, also known as swales or green ditches, are a Nature-based Solution (NbS) designed to collect, conduct, treat, and attenuate surface stormwater runoff in urban and peri-urban environments. These linear and shallow structures replicate the natural hydrological cycle by promoting the infiltration, sedimentation, and removal of pollutants through physical, chemical, and biological processes. Its design includes wide bases and gently sloping slopes to maintain low flow rates, which optimizes its hydraulic and purification efficiency. Dense herbaceous vegetation plays a fundamental role in reinforcing the stabilization of the channel, promoting phytoremediation, and improving the habitat for local fauna. This NbS is easily integrated into road strips, green areas, and ecological corridors, contributing to the resilience of the urban landscape, the improvement of water quality, and the sustainable management of storms.</t>
  </si>
  <si>
    <t>Efficient runoff treatment</t>
  </si>
  <si>
    <t>Landscape contribution and urban functionality</t>
  </si>
  <si>
    <t>Load reduction on treatment plants</t>
  </si>
  <si>
    <t>Sensitivity to site conditions</t>
  </si>
  <si>
    <t>Need for constant maintenance</t>
  </si>
  <si>
    <t>Dependence on climatic and geomorphological factors</t>
  </si>
  <si>
    <t>Obstruction and clogging</t>
  </si>
  <si>
    <t>• Road separators, roadsides, and areas adjacent to parking lots where driving and surface runoff is required
• Road or urban infrastructure projects that prioritize decentralized rainwater management
• Sustainable urban drainage systems (SUDS) where they function as a pre-treatment before bioretention or other NBS
• Consolidated or newly developed urban areas with high rainfall, where runoff needs to be mitigated and water quality improved</t>
  </si>
  <si>
    <t>Resilient multifunctional spaces</t>
  </si>
  <si>
    <t>Multifunctional spaces</t>
  </si>
  <si>
    <t>Urban adaptability</t>
  </si>
  <si>
    <t>Ecological connectivity and improved microclimate</t>
  </si>
  <si>
    <t>Availability of urban land</t>
  </si>
  <si>
    <t>Technical and governance requirements</t>
  </si>
  <si>
    <t>Risk perception and social acceptance</t>
  </si>
  <si>
    <t>Vulnerability to out-of-design extreme events</t>
  </si>
  <si>
    <t>• Urban areas prone to pluvial or river flooding, where temporary runoff storage and relief from conventional drainage are required
• Underused or unused spaces (empty lots, courts, urban interstices) converted into multifunctional areas with retention and infiltration capacity
• Vulnerable neighbourhoods, low-lying areas or urban peripheries with poor infrastructure, as part of climate change adaptation strategies
• Public facilities or sustainable developments (eco-neighborhoods, SUDS) where recreational, educational and hydrological control functions are integrated</t>
  </si>
  <si>
    <t>Building thermal regulation</t>
  </si>
  <si>
    <t>Air quality improvement</t>
  </si>
  <si>
    <t>Increase in the aesthetic value of buildings</t>
  </si>
  <si>
    <t>Integration with other functional systems can be complex</t>
  </si>
  <si>
    <t>Transporting and installing materials is a logistical challenge</t>
  </si>
  <si>
    <t>Performance depends on local context</t>
  </si>
  <si>
    <t>• Densified urban environments where the aim is to mitigate the heat island effect and improve thermal comfort through vegetation cover on roofs
• Public, residential, or commercial buildings where rainwater harvesting and retention is required as part of SUDS systems
• Built infrastructure that seeks to provide urban ecosystem services such as air filtration, habitat for biodiversity and carbon sequestration
• Sustainable construction or urban renewal projects where energy efficiency, aesthetic value and climate resilience are prioritized</t>
  </si>
  <si>
    <t>Reduction of surface runoff volume</t>
  </si>
  <si>
    <t>Aquifer recharge enhancement</t>
  </si>
  <si>
    <t>Extreme event mitigation</t>
  </si>
  <si>
    <t>Reduction of the urban heat island effect</t>
  </si>
  <si>
    <t>Susceptibility to clogging</t>
  </si>
  <si>
    <t>Risk of unwanted vegetation growth</t>
  </si>
  <si>
    <t>Not suitable for areas of high sediment load or heavy traffic</t>
  </si>
  <si>
    <t>Need for periodic maintenance</t>
  </si>
  <si>
    <t>• Sidewalks, pedestrian walkways, residential streets, and low-traffic roadways where controlled runoff infiltration is required
• Parking lots, courtyards and public squares with intermittent or shared use, which can be integrated into the urban landscape
• Parks, urban green areas and institutional environments where they provide hydraulic functionality, thermal comfort and aesthetic value
• Not recommended on high-traffic roads or areas with high sediment load due to the risk of clogging and structural failures</t>
  </si>
  <si>
    <t>Permeable green corridors are a Nature-based Solution (NbS) that combines infrastructure for sustainable mobility – such as platforms, bike paths and pedestrian crossings – with permeable pavements that allow urban runoff to be efficiently managed. This NbS uses high-strength modular materials, such as paving stones with permeable joints or porous asphalt, which facilitate the infiltration, retention and purification of rainwater, reducing the risk of flooding and improving water quality. Its structure includes layers of angular aggregates and draining substrates for storage and controlled release of water, and can be integrated with vegetation and urban trees to enhance biodiversity, evapotranspiration and thermal comfort. It works as a control measure at the source and can be articulated with other NbS such as ditches, rain gardens or wetlands. This solution is especially effective in densely built-up areas, and its hydrological performance is maintained with low maintenance requirements.</t>
  </si>
  <si>
    <t>Stormwater management improvement</t>
  </si>
  <si>
    <t>Urban thermal comfort</t>
  </si>
  <si>
    <t>Public health and urban equity</t>
  </si>
  <si>
    <t>Dependence on soil conditions</t>
  </si>
  <si>
    <t>• Bicycle lanes, platforms and pedestrian corridors where it is necessary to integrate active mobility with surface drainage and thermal comfort
• Linear parks, school areas and access to community facilities, where hydraulic, ecological and landscape functions are combined
• Intermodal or low-impact vehicular spaces (woonerfs, patios, bike stations) that prioritize recreational uses and sustainability
• Edges of squares, strips between the road and the bike path, and areas of urban furniture where it is sought to intercept runoff and reinforce green connectivity</t>
  </si>
  <si>
    <t>Green spaces are a Nature-based Solution (NbS) that comprises a network of natural, semi-natural or man-made areas – such as urban forests, parks, gardens and trees – deliberately integrated into urban environments. This NbS provides multifunctional ecosystem services, including biodiversity enhancement, climate regulation, runoff control, and improved air quality. It also contributes to climate change mitigation and adaptation, while promoting human well-being through benefits such as physical and mental health, stress reduction, and strengthening social cohesion. Their planning and management require participatory and inclusive approaches that guarantee equity in access, especially in the face of green gentrification processes. Green spaces are fundamental for urban sustainability and resilience by integrating ecological, social, and cultural dimensions into the configuration of public space.</t>
  </si>
  <si>
    <t>Regulation of the urban microclimate</t>
  </si>
  <si>
    <t>Promotion of biodiversity</t>
  </si>
  <si>
    <t>Social benefits</t>
  </si>
  <si>
    <t>Inequality in accessibility and distribution</t>
  </si>
  <si>
    <t>Conflicts between multiple functions</t>
  </si>
  <si>
    <t>• Parks, greenbelts, community gardens, and urban trees that serve ecological, social, and climate-regulating functions
• Green roofs, vegetated facades and residential gardens integrated into the built environment through retrofitting or sustainable urban design
• Hybrid green and blue (IVa) infrastructure systems articulated with rivers, wetlands, permeable pavements and SUDS devices
• Urban agriculture and soil recovery in industrial or degraded areas, with productive, educational and environmental restoration uses</t>
  </si>
  <si>
    <t>Urban watershed forestry</t>
  </si>
  <si>
    <t>Urban watershed forestry is a Nature-based Solution (NbS) that focuses on the strategic planning and management of trees and green areas in urban environments to improve quality of life, strengthen climate resilience, and optimize the provision of ecosystem services. This NbS integrates ecological, social, technical, and spatial criteria to generate benefits such as thermal regulation, carbon capture, improved air quality, runoff reduction, and the creation of recreational spaces. It includes individual trees, green corridors, parks, urban forests, and restoration zones in built-up areas. In tropical and Latin American contexts, it also contributes to environmental equity and food security through the integration of edible species. Its implementation requires an adaptive approach, cross-sectoral planning, and participatory governance that guarantees its sustainability and functionality in the long term.</t>
  </si>
  <si>
    <t>Air quality improvement and climate change mitigation</t>
  </si>
  <si>
    <t>Microclimatic regulation and thermal comfort</t>
  </si>
  <si>
    <t>Provision of multiple ecosystem services</t>
  </si>
  <si>
    <t>Contribution to food and nutrition security</t>
  </si>
  <si>
    <t>Inequality in the distribution of trees and access to benefits</t>
  </si>
  <si>
    <t>Conflicts with urban infrastructure and services</t>
  </si>
  <si>
    <t>Risks from exotic or poorly adapted species</t>
  </si>
  <si>
    <t>• Trees in streets, avenues and road corridors for shade, thermal comfort, control of pollutants and improvement of the urban landscape
• Urban parks, green corridors and revegetated slopes where trees contribute to biodiversity, infiltration and erosion control
• Productive and community spaces (orchards, housing complexes) where fruit trees or multipurpose trees are integrated with food and social functions
• Institutional and educational areas and residual spaces (cemeteries, industrial courtyards, dividers) where trees are valued for their pedagogical, heritage and urban greening functions</t>
  </si>
  <si>
    <t>Agroforestry</t>
  </si>
  <si>
    <t>Sustainable production and land use</t>
  </si>
  <si>
    <t>Agroforestry is a Nature-based Solution (NbS) that intentionally integrates perennial woody components – such as trees, shrubs, or palms – with crops or pastures in the same unit of land, through spatial and temporal arrangements designed to optimize ecological and productive interactions. This NbS improves productivity per unit area, increases ecological resilience, and contributes to the rehabilitation of degraded soils and the conservation of biodiversity. It provides multiple ecosystem services such as biological pest control, microclimate regulation, carbon sequestration, nutrient cycle enhancement, and soil and water conservation. It also improves soil fertility by providing organic matter and reduces the need for external inputs. In addition to generating timber and non-timber products, agroforestry represents a sustainable alternative to conventional agricultural systems based on monocultures.</t>
  </si>
  <si>
    <t>Improving soil health and water regulation</t>
  </si>
  <si>
    <t>Biodiversity conservation</t>
  </si>
  <si>
    <t>Climate change mitigation</t>
  </si>
  <si>
    <t>Higher productivity per unit area</t>
  </si>
  <si>
    <t>Competition between components</t>
  </si>
  <si>
    <t>Long time to full return on investment</t>
  </si>
  <si>
    <t>• Agricultural and livestock production in diversified systems (silvopastoral, chagras) that integrate trees with crops or pastures
• Generation of timber and non-timber products (fruits, resins, medicinal plants) with economic and cultural value
• Rehabilitation of degraded lands through improved fertility, erosion control and restoration of ecological functions
• Multifunctional spaces that provide biodiversity, ecological connectivity, biomass and traditional knowledge</t>
  </si>
  <si>
    <t>Water Harvesting</t>
  </si>
  <si>
    <t>Water collection and use</t>
  </si>
  <si>
    <t>Water harvesting, or Rainwater Harvesting System, is a Nature-based Solution (NbS) aimed at the efficient management of water resources through the capture and storage of rainwater. This NbS can take advantage of surface runoff on conditioned surfaces or collect directly from roofs for non-potable uses, irrigation, aquifer recharge, or partial replacement of the public supply. It is applied in rural, urban, agricultural, or industrial contexts, and its designs are adapted to the scale and purpose of the system. Its benefits include reduced demand for drinking water, increased resilience to droughts, and a lower environmental impact compared to other sources of supply. For its effective implementation, it is key to consider the quality of the water captured, the economic viability, and the possible effects on downstream water flows.</t>
  </si>
  <si>
    <t>Contribution to saving drinking water</t>
  </si>
  <si>
    <t>Energy saving</t>
  </si>
  <si>
    <t>Reduction of urban surface runoff</t>
  </si>
  <si>
    <t>Water quality limitations</t>
  </si>
  <si>
    <t>Variable economic viability</t>
  </si>
  <si>
    <t>• Homes, institutional and commercial buildings where drinking water is replaced in non-essential uses such as irrigation, toilets or washing
• Industries and technology parks with processes that admit non-potable water for general services or operational uses
• Rural and agricultural areas where it is used for supplementary irrigation, animal consumption and water resilience in arid areas or with limited access
• Multifunctional buildings that integrate rainwater harvesting with urban agriculture and solar energy, promoting water and energy self-sufficiency</t>
  </si>
  <si>
    <t>Icono</t>
  </si>
  <si>
    <t>Restauración ecológica y conservación</t>
  </si>
  <si>
    <t>Infraestructura natural para la gestión hídrica</t>
  </si>
  <si>
    <t>Soluciones híbridas para drenaje urbano sostenible</t>
  </si>
  <si>
    <t>Espacios multifuncionales resilientes</t>
  </si>
  <si>
    <t>Producción sostenible y uso del suelo</t>
  </si>
  <si>
    <t>Captación y aprovechamiento de agua</t>
  </si>
  <si>
    <t>Desafío</t>
  </si>
  <si>
    <t>Green Filter Area</t>
  </si>
  <si>
    <t>Green Spaces</t>
  </si>
  <si>
    <t>Forest Conservation</t>
  </si>
  <si>
    <t>Green Roofs</t>
  </si>
  <si>
    <t>Mitigación del cambio climático</t>
  </si>
  <si>
    <t>Adaptación al cambio climático</t>
  </si>
  <si>
    <t>Sedimentos</t>
  </si>
  <si>
    <t>Nutrientes</t>
  </si>
  <si>
    <t>Materia particulada en el aire</t>
  </si>
  <si>
    <t>Óxidos de nitrógeno en el aire</t>
  </si>
  <si>
    <t>Ozono en el aire</t>
  </si>
  <si>
    <t>Gestión del espacio verde urbano</t>
  </si>
  <si>
    <t>Gestión del crecimiento urbano</t>
  </si>
  <si>
    <t>Desarrollo de áreas</t>
  </si>
  <si>
    <t>Rehabilitación urbana</t>
  </si>
  <si>
    <t>Gestión verde integrada</t>
  </si>
  <si>
    <t>Sensibilización ambiental</t>
  </si>
  <si>
    <t>Identidad</t>
  </si>
  <si>
    <t>Distribución</t>
  </si>
  <si>
    <t>Procedimiento</t>
  </si>
  <si>
    <t>Reconocimiento</t>
  </si>
  <si>
    <t>Capacidad</t>
  </si>
  <si>
    <t>Salud humana</t>
  </si>
  <si>
    <t>Actividad física</t>
  </si>
  <si>
    <t>Salud mental y bienestar</t>
  </si>
  <si>
    <t>Proporcionar información para difundir la industria de SbN</t>
  </si>
  <si>
    <t>Fomento de la cooperación entre actores</t>
  </si>
  <si>
    <t>Desarrollo de legislación y políticas que promuevan las SbN</t>
  </si>
  <si>
    <t>Aplicación de procedimientos de planificación adecuados</t>
  </si>
  <si>
    <t>Incentivos financieros para implementación</t>
  </si>
  <si>
    <t>Biodiversidad</t>
  </si>
  <si>
    <t xml:space="preserve">PAÍS </t>
  </si>
  <si>
    <t>APU</t>
  </si>
  <si>
    <t>MÉDIA</t>
  </si>
  <si>
    <t>Classificacion</t>
  </si>
  <si>
    <t>APU-1</t>
  </si>
  <si>
    <t xml:space="preserve">Ecuador </t>
  </si>
  <si>
    <t>Área de filtro verde</t>
  </si>
  <si>
    <t xml:space="preserve">Muy Bajo </t>
  </si>
  <si>
    <t>APU-2</t>
  </si>
  <si>
    <t>Ecuador*</t>
  </si>
  <si>
    <t>Restauración pasiva</t>
  </si>
  <si>
    <t>APU-3</t>
  </si>
  <si>
    <t>Cosecha de agua</t>
  </si>
  <si>
    <t xml:space="preserve">Alto </t>
  </si>
  <si>
    <t>APU-4</t>
  </si>
  <si>
    <t>Espacios verdes</t>
  </si>
  <si>
    <t>APU-5</t>
  </si>
  <si>
    <t>Restauración activa con enriquecimiento</t>
  </si>
  <si>
    <t>APU-6</t>
  </si>
  <si>
    <t>Canales vegetados</t>
  </si>
  <si>
    <t xml:space="preserve">Muy Alto </t>
  </si>
  <si>
    <t>APU-7</t>
  </si>
  <si>
    <t>Humedales artificiales</t>
  </si>
  <si>
    <t>APU-8</t>
  </si>
  <si>
    <t>Jardines filtrantes</t>
  </si>
  <si>
    <t>APU-9</t>
  </si>
  <si>
    <t>Agroforestería (zonas rurales)</t>
  </si>
  <si>
    <t>APU-10</t>
  </si>
  <si>
    <t>Llanuras de inundación</t>
  </si>
  <si>
    <t xml:space="preserve">Medio </t>
  </si>
  <si>
    <t>APU-11</t>
  </si>
  <si>
    <t>Conservación del bosque</t>
  </si>
  <si>
    <t>APU-12</t>
  </si>
  <si>
    <t>Parque inundable</t>
  </si>
  <si>
    <t>APU-13</t>
  </si>
  <si>
    <t>Pavimentos verdes adaptados</t>
  </si>
  <si>
    <t>APU-14</t>
  </si>
  <si>
    <t>RESTAURACIÓN ACTIVA (NUCLEACIÓN)</t>
  </si>
  <si>
    <t>APU-15</t>
  </si>
  <si>
    <t>Renaturalización de cursos de agua</t>
  </si>
  <si>
    <t>APU-16</t>
  </si>
  <si>
    <t>Silvicultura de cuenca urbana</t>
  </si>
  <si>
    <t>APU-17</t>
  </si>
  <si>
    <t xml:space="preserve">Restauración de vegetación riparia (redondeado há) </t>
  </si>
  <si>
    <t>APU-18</t>
  </si>
  <si>
    <t>Techos verdes</t>
  </si>
  <si>
    <t>APU-19</t>
  </si>
  <si>
    <t>Zanjas de infiltración</t>
  </si>
  <si>
    <t>APU-20</t>
  </si>
  <si>
    <t>Vías ciclo-pedestres con pavimento verde</t>
  </si>
  <si>
    <t>APU-21</t>
  </si>
  <si>
    <t>Estanque de bioretención</t>
  </si>
  <si>
    <t>Costo Total Inferior (USD) (m2)</t>
  </si>
  <si>
    <t>Costo Total Superior (USD) (m2)</t>
  </si>
  <si>
    <t>&lt;&lt;&lt; Select the NbS from the drop-down list, the rest of the fields and images will be updated automatically</t>
  </si>
  <si>
    <t>Scope of application</t>
  </si>
  <si>
    <t>Description</t>
  </si>
  <si>
    <t>Urban</t>
  </si>
  <si>
    <t>Typology</t>
  </si>
  <si>
    <t>Potential contribution to water security</t>
  </si>
  <si>
    <t>Cost category</t>
  </si>
  <si>
    <t>O&amp;M</t>
  </si>
  <si>
    <t>Key benefits</t>
  </si>
  <si>
    <t>Main limitations</t>
  </si>
  <si>
    <t>Common Applications</t>
  </si>
  <si>
    <t>Estimated benefit projection</t>
  </si>
  <si>
    <t>Type</t>
  </si>
  <si>
    <t>Short term</t>
  </si>
  <si>
    <t>Medium term</t>
  </si>
  <si>
    <t>Long term</t>
  </si>
  <si>
    <t>Economic</t>
  </si>
  <si>
    <t>Referencias</t>
  </si>
  <si>
    <t xml:space="preserve">• </t>
  </si>
  <si>
    <t>Renaturalization of water bodies</t>
  </si>
  <si>
    <t>Active Restoration – Applied Nucleation</t>
  </si>
  <si>
    <t>Bioretention Ponds</t>
  </si>
  <si>
    <t>Constructed Wetlands</t>
  </si>
  <si>
    <t>Cycle-pedestrian Paths with Green Pavements</t>
  </si>
  <si>
    <t>Permeable Pavements</t>
  </si>
  <si>
    <t>Vegetated Channels (Swales)</t>
  </si>
  <si>
    <t>Riparian Vegetation Restoration</t>
  </si>
  <si>
    <t>Renaturalization of Water Bodies</t>
  </si>
  <si>
    <t>Filter Trenches</t>
  </si>
  <si>
    <t>Floodable Parks</t>
  </si>
  <si>
    <t>Urban Watershed Forestry</t>
  </si>
  <si>
    <t>Funcional habitat provision and biodiversity conservation</t>
  </si>
  <si>
    <t>Active restoration through nucleation is a Nature-based Solution (NbS) that combines strategic tree planting with natural succession to accelerate the recovery of forest habitats. It consists of establishing islands or nuclei of vegetation in key areas of the site to be restored, instead of carrying out homogeneous plantations. These islands serve essential ecological functions: they attract dispersers, generate shade that inhibits unwanted species, and act as seed sources to facilitate regeneration in adjacent areas. This approach mimics natural succession processes, promoting a progressive recovery of the ecosystem. Its effectiveness depends on favorable abiotic and biotic conditions that allow natural expansion from the nuclei. This NbS represents an intermediate option between passive restoration and intensive planting, with lower maintenance costs, greater structural heterogeneity, and the possibility of including species of social value, which reinforces its usefulness in rural and community contexts.</t>
  </si>
  <si>
    <t>Environmental</t>
  </si>
  <si>
    <t>Active restoration by enrichment is a Nature-based Solution (NbS) that accelerates the recovery of forest ecosystems through the targeted planting of native species, especially those of slow growth, low dispersion, or high ecological and economic value. Unlike other approaches, this NbS seeks to directly increase the density and diversity of species within an existing or undergoing forest, without following discrete spatial patterns. It is applied in places where natural regeneration is insufficient due to the absence of propagules, competition with invasive species, or microenvironmental alterations. Seedlings are introduced under the canopy, in clearings or between rows, with understory management and selection of shade-tolerant species. Its effectiveness depends on the ecological context and the use of well-adapted plant material. In addition to restoring biodiversity and ecosystem functions, it can generate economic benefits if it incorporates timber species, articulating ecological and productive objectives in the same territory.</t>
  </si>
  <si>
    <t>high demand for physical space</t>
  </si>
  <si>
    <t>Constructed or artificial wetlands are a Nature-based Solution (NbS) that employs ecological engineering principles to replicate natural water purification processes. They are specifically designed for the treatment of domestic, municipal, industrial, agricultural, mining, or stormwater wastewater. These systems combine hydrophytic vegetation, a granular or porous filter media, and microbial communities that work together to remove contaminants through physical, chemical, and biological processes, such as sedimentation, adsorption, precipitation, and phytoremediation. They can be configured as surface-flow, subsurface (horizontal or vertical), or hybrid systems. This NbS is characterized by its low energy consumption, reduced construction and maintenance costs, and its ability to integrate into rural and urban landscapes. In addition to improving water quality, it provides ecological and social benefits, such as habitat creation, odour control, and community participation, which are key to its sustainability in rural contexts.</t>
  </si>
  <si>
    <t>Physical space requirement</t>
  </si>
  <si>
    <t>The infiltration or filter trench is a Nature-based Solution (NbS) that sustainably manages urban runoff by infiltrating rainwater into the subsoil. It consists of a narrow excavation, filled with granular material of high porosity, which captures and temporarily stores surface runoff, reducing peak flows, favoring the recharge of aquifers, and improving water quality through filtration, sedimentation, and percolation. This NbS is especially useful in urban areas with high waterproofing, provided that there are favorable soil conditions, adequate water tables, and the absence of nearby pollutant sources. Its design can be adapted to roadsides, green strips, or other linear urban spaces, integrating it as a multifunctional green infrastructure. In addition to mitigating flood and diffuse pollution risks, infiltration ditches provide aesthetic and ecological value when properly maintained and articulated with sustainable urban planning strategies.</t>
  </si>
  <si>
    <t>Floodable parks</t>
  </si>
  <si>
    <t>Floodable parks are a Nature-based Solution (NbS) that consists of multifunctional green spaces strategically located in urban environments to temporarily retain water during heavy rainfall or river overflows. This NbS combines flood risk adaptation objectives with social, ecological, and landscape benefits. Its design incorporates retention zones, conduction channels, permeable surfaces, and flow control systems, allowing water to be managed safely and efficiently, reducing peak flows and downstream risk. In addition, it contributes to the restoration of hydrological processes, infiltration, the improvement of water quality, and the promotion of biodiversity. These spaces also fulfil recreational, educational, and awareness-raising functions to climate risk, strengthening urban resilience. They are versatile solutions that can be implemented in new housing developments or regeneration projects, integrating criteria of hydraulic engineering, landscape design, and community participation.</t>
  </si>
  <si>
    <t>Green roofs, also known as biotic roofs, are a Nature-based Solution (NbS) implemented as green infrastructure built on buildings. They consist of the installation of a vegetation cover established on a substrate or techno-soil with specific properties of water retention, drainage, and support, which can incorporate recycled materials. There are extensive (light, low-maintenance) and intensive (deeper and more functional) configurations, depending on the type of use and structural load. This NbS contributes to mitigating the urban heat island effect, regulating temperature through evapotranspiration, and managing rainwater by retaining and filtering runoff. In addition, it provides ecosystem services such as improving air quality, carbon sequestration, habitat generation, and landscape value. Its effectiveness depends on the design, plant selection, substrate characteristics, and maintenance. Green roofs strengthen urban resilience and promote sustainable construction in densely urbanized areas.</t>
  </si>
  <si>
    <t>Mitigation of the urban heat island effect</t>
  </si>
  <si>
    <t>Permeable pavements</t>
  </si>
  <si>
    <t>Adapted green pavements or permeable pavements are a Nature-based Solution (NbS) designed as urban green infrastructure that allows the infiltration of rainwater through their structure. Unlike conventional impermeable pavements, these systems replicate the hydrological properties of natural surfaces, reducing the volume of surface runoff, decreasing peak flows, and improving water quality through physical filtration. This NbS contributes to the recharge of aquifers, the sustainable management of rainwater, and the mitigation of risks associated with urban flooding. Its design can be adapted to different types of traffic and climatic conditions, using porous materials or permeable joints, integrated with storage layers and drainage systems. In addition to their hydraulic functionality, they can provide ecological, thermal, and aesthetic benefits, improving urban comfort. Its implementation strengthens the resilience of cities and is easily adapted to spaces such as platforms, squares, bike lanes, or parking lots.</t>
  </si>
  <si>
    <t xml:space="preserve">Flood Mitigation </t>
  </si>
  <si>
    <t>Water Scarcity</t>
  </si>
  <si>
    <t>Water Quality (sediments)</t>
  </si>
  <si>
    <t>Water Quality (nutrients)</t>
  </si>
  <si>
    <t>Investment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</si>
</sst>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quot;$&quot;\ * #,##0.00_-;\-&quot;$&quot;\ * #,##0.00_-;_-&quot;$&quot;\ * &quot;-&quot;??_-;_-@_-"/>
  </numFmts>
  <fonts count="15" x14ac:knownFonts="1">
    <font>
      <sz val="11"/>
      <color theme="1"/>
      <name val="Aptos Narrow"/>
      <family val="2"/>
      <scheme val="minor"/>
    </font>
    <font>
      <sz val="8"/>
      <color rgb="FF28333E"/>
      <name val="Arial"/>
      <family val="2"/>
    </font>
    <font>
      <b/>
      <sz val="8"/>
      <color rgb="FF28333E"/>
      <name val="Arial"/>
      <family val="2"/>
    </font>
    <font>
      <b/>
      <sz val="11"/>
      <color theme="1"/>
      <name val="Times New Roman"/>
      <family val="1"/>
    </font>
    <font>
      <sz val="11"/>
      <color theme="1"/>
      <name val="Times New Roman"/>
      <family val="1"/>
    </font>
    <font>
      <sz val="11"/>
      <color theme="1"/>
      <name val="Aptos Narrow"/>
      <family val="2"/>
      <scheme val="minor"/>
    </font>
    <font>
      <sz val="11"/>
      <color theme="1"/>
      <name val="Arial Nova"/>
      <family val="2"/>
    </font>
    <font>
      <b/>
      <sz val="20"/>
      <color theme="0"/>
      <name val="Arial Nova"/>
      <family val="2"/>
    </font>
    <font>
      <b/>
      <sz val="12"/>
      <color theme="0"/>
      <name val="Arial Nova"/>
      <family val="2"/>
    </font>
    <font>
      <b/>
      <sz val="11"/>
      <color theme="0"/>
      <name val="Arial Nova"/>
      <family val="2"/>
    </font>
    <font>
      <sz val="12"/>
      <color theme="0"/>
      <name val="Arial Nova"/>
      <family val="2"/>
    </font>
    <font>
      <sz val="11"/>
      <color theme="0"/>
      <name val="Arial Nova"/>
      <family val="2"/>
    </font>
    <font>
      <b/>
      <sz val="11"/>
      <color theme="1"/>
      <name val="Arial Nova"/>
      <family val="2"/>
    </font>
    <font>
      <sz val="18"/>
      <color theme="1"/>
      <name val="Arial Nova"/>
      <family val="2"/>
    </font>
    <font>
      <b/>
      <u/>
      <sz val="16"/>
      <color rgb="FFFF0000"/>
      <name val="Arial Nova"/>
      <family val="2"/>
    </font>
  </fonts>
  <fills count="5">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0" tint="-4.9989318521683403E-2"/>
        <bgColor indexed="64"/>
      </patternFill>
    </fill>
  </fills>
  <borders count="4">
    <border>
      <left/>
      <right/>
      <top/>
      <bottom/>
      <diagonal/>
    </border>
    <border>
      <left style="thin">
        <color theme="0"/>
      </left>
      <right style="thin">
        <color theme="0"/>
      </right>
      <top style="thin">
        <color theme="0"/>
      </top>
      <bottom style="thin">
        <color theme="0"/>
      </bottom>
      <diagonal/>
    </border>
    <border>
      <left/>
      <right style="thin">
        <color theme="0"/>
      </right>
      <top style="thin">
        <color theme="0"/>
      </top>
      <bottom style="thin">
        <color theme="0"/>
      </bottom>
      <diagonal/>
    </border>
    <border>
      <left style="hair">
        <color indexed="64"/>
      </left>
      <right style="hair">
        <color indexed="64"/>
      </right>
      <top style="hair">
        <color indexed="64"/>
      </top>
      <bottom style="hair">
        <color indexed="64"/>
      </bottom>
      <diagonal/>
    </border>
  </borders>
  <cellStyleXfs count="2">
    <xf numFmtId="0" fontId="0" fillId="0" borderId="0"/>
    <xf numFmtId="164" fontId="5" fillId="0" borderId="0" applyFont="0" applyFill="0" applyBorder="0" applyAlignment="0" applyProtection="0"/>
  </cellStyleXfs>
  <cellXfs count="61">
    <xf numFmtId="0" fontId="0" fillId="0" borderId="0" xfId="0"/>
    <xf numFmtId="0" fontId="3" fillId="4" borderId="3" xfId="0" applyFont="1" applyFill="1" applyBorder="1" applyAlignment="1">
      <alignment horizontal="center" vertical="center" wrapText="1"/>
    </xf>
    <xf numFmtId="0" fontId="4" fillId="0" borderId="0" xfId="0" applyFont="1" applyAlignment="1">
      <alignment vertical="center" wrapText="1"/>
    </xf>
    <xf numFmtId="0" fontId="3" fillId="0" borderId="3" xfId="0" applyFont="1" applyBorder="1"/>
    <xf numFmtId="0" fontId="4" fillId="0" borderId="3" xfId="0" applyFont="1" applyBorder="1" applyAlignment="1">
      <alignment horizontal="center"/>
    </xf>
    <xf numFmtId="0" fontId="4" fillId="0" borderId="0" xfId="0" applyFont="1"/>
    <xf numFmtId="0" fontId="3" fillId="0" borderId="3" xfId="0" applyFont="1" applyBorder="1" applyAlignment="1">
      <alignment wrapText="1"/>
    </xf>
    <xf numFmtId="0" fontId="4" fillId="0" borderId="0" xfId="0" applyFont="1" applyAlignment="1">
      <alignment horizontal="center"/>
    </xf>
    <xf numFmtId="0" fontId="3" fillId="0" borderId="0" xfId="0" applyFont="1" applyAlignment="1">
      <alignment horizontal="center"/>
    </xf>
    <xf numFmtId="0" fontId="3" fillId="0" borderId="0" xfId="0" applyFont="1"/>
    <xf numFmtId="0" fontId="4" fillId="0" borderId="0" xfId="1" applyNumberFormat="1" applyFont="1" applyAlignment="1">
      <alignment horizontal="center"/>
    </xf>
    <xf numFmtId="0" fontId="3" fillId="0" borderId="0" xfId="0" applyFont="1" applyAlignment="1">
      <alignment horizontal="center" vertical="center"/>
    </xf>
    <xf numFmtId="0" fontId="3" fillId="0" borderId="0" xfId="0" applyFont="1" applyAlignment="1">
      <alignment vertical="center"/>
    </xf>
    <xf numFmtId="0" fontId="4" fillId="0" borderId="0" xfId="0" applyFont="1" applyAlignment="1">
      <alignment vertical="center"/>
    </xf>
    <xf numFmtId="0" fontId="4" fillId="0" borderId="0" xfId="0" applyFont="1" applyAlignment="1">
      <alignment horizontal="center" vertical="center"/>
    </xf>
    <xf numFmtId="164" fontId="4" fillId="0" borderId="0" xfId="1" applyFont="1" applyBorder="1" applyAlignment="1">
      <alignment horizontal="center" vertical="center"/>
    </xf>
    <xf numFmtId="0" fontId="4" fillId="0" borderId="0" xfId="0" applyFont="1" applyAlignment="1">
      <alignment horizontal="center" vertical="center" wrapText="1"/>
    </xf>
    <xf numFmtId="0" fontId="4" fillId="0" borderId="1" xfId="0" applyFont="1" applyBorder="1" applyAlignment="1">
      <alignment vertical="center"/>
    </xf>
    <xf numFmtId="0" fontId="4" fillId="0" borderId="1"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center" vertical="center"/>
    </xf>
    <xf numFmtId="0" fontId="1" fillId="0" borderId="1" xfId="0" applyFont="1" applyBorder="1" applyAlignment="1">
      <alignment horizontal="center" vertical="center" wrapText="1"/>
    </xf>
    <xf numFmtId="0" fontId="2" fillId="0" borderId="1" xfId="0" applyFont="1" applyBorder="1" applyAlignment="1">
      <alignment vertical="top"/>
    </xf>
    <xf numFmtId="0" fontId="6" fillId="0" borderId="0" xfId="0" applyFont="1"/>
    <xf numFmtId="0" fontId="6" fillId="2" borderId="0" xfId="0" applyFont="1" applyFill="1"/>
    <xf numFmtId="0" fontId="8" fillId="2" borderId="0" xfId="0" applyFont="1" applyFill="1" applyAlignment="1">
      <alignment horizontal="center" vertical="center" wrapText="1"/>
    </xf>
    <xf numFmtId="0" fontId="8" fillId="2" borderId="0" xfId="0" applyFont="1" applyFill="1" applyAlignment="1">
      <alignment vertical="center"/>
    </xf>
    <xf numFmtId="0" fontId="9" fillId="2" borderId="0" xfId="0" applyFont="1" applyFill="1"/>
    <xf numFmtId="0" fontId="11" fillId="2" borderId="0" xfId="0" applyFont="1" applyFill="1" applyAlignment="1">
      <alignment vertical="top" wrapText="1"/>
    </xf>
    <xf numFmtId="0" fontId="12" fillId="3" borderId="0" xfId="0" applyFont="1" applyFill="1" applyAlignment="1">
      <alignment horizontal="center" vertical="center"/>
    </xf>
    <xf numFmtId="0" fontId="6" fillId="3" borderId="0" xfId="0" applyFont="1" applyFill="1" applyAlignment="1">
      <alignment horizontal="center" vertical="center"/>
    </xf>
    <xf numFmtId="0" fontId="6" fillId="2" borderId="0" xfId="0" applyFont="1" applyFill="1" applyAlignment="1">
      <alignment horizontal="center" vertical="center"/>
    </xf>
    <xf numFmtId="0" fontId="12" fillId="3" borderId="0" xfId="0" applyFont="1" applyFill="1" applyAlignment="1">
      <alignment vertical="center"/>
    </xf>
    <xf numFmtId="0" fontId="6" fillId="2" borderId="0" xfId="0" applyFont="1" applyFill="1" applyAlignment="1">
      <alignment vertical="center"/>
    </xf>
    <xf numFmtId="0" fontId="13" fillId="2" borderId="0" xfId="0" applyFont="1" applyFill="1" applyAlignment="1">
      <alignment vertical="center"/>
    </xf>
    <xf numFmtId="0" fontId="13" fillId="0" borderId="0" xfId="0" applyFont="1" applyAlignment="1">
      <alignment vertical="center"/>
    </xf>
    <xf numFmtId="0" fontId="6" fillId="2" borderId="0" xfId="0" applyFont="1" applyFill="1" applyAlignment="1">
      <alignment wrapText="1"/>
    </xf>
    <xf numFmtId="0" fontId="6" fillId="0" borderId="0" xfId="0" applyFont="1" applyAlignment="1">
      <alignment wrapText="1"/>
    </xf>
    <xf numFmtId="0" fontId="6" fillId="3" borderId="0" xfId="0" applyFont="1" applyFill="1"/>
    <xf numFmtId="0" fontId="8" fillId="2" borderId="0" xfId="0" applyFont="1" applyFill="1" applyAlignment="1">
      <alignment vertical="center" wrapText="1"/>
    </xf>
    <xf numFmtId="0" fontId="8" fillId="3" borderId="0" xfId="0" applyFont="1" applyFill="1" applyAlignment="1">
      <alignment vertical="center" wrapText="1"/>
    </xf>
    <xf numFmtId="0" fontId="11" fillId="3" borderId="0" xfId="0" applyFont="1" applyFill="1" applyAlignment="1">
      <alignment horizontal="left" vertical="top" wrapText="1"/>
    </xf>
    <xf numFmtId="0" fontId="9" fillId="2" borderId="1" xfId="0" applyFont="1" applyFill="1" applyBorder="1" applyAlignment="1">
      <alignment horizontal="center" vertical="center"/>
    </xf>
    <xf numFmtId="0" fontId="9" fillId="2" borderId="1" xfId="0" applyFont="1" applyFill="1" applyBorder="1" applyAlignment="1">
      <alignment horizontal="center" vertical="center" wrapText="1"/>
    </xf>
    <xf numFmtId="0" fontId="9" fillId="2" borderId="2" xfId="0" applyFont="1" applyFill="1" applyBorder="1" applyAlignment="1">
      <alignment horizontal="center" vertical="center" wrapText="1"/>
    </xf>
    <xf numFmtId="0" fontId="11" fillId="2" borderId="1" xfId="0" applyFont="1" applyFill="1" applyBorder="1" applyAlignment="1">
      <alignment horizontal="center" vertical="center"/>
    </xf>
    <xf numFmtId="0" fontId="11" fillId="2" borderId="0" xfId="0" applyFont="1" applyFill="1" applyAlignment="1">
      <alignment vertical="top"/>
    </xf>
    <xf numFmtId="0" fontId="3" fillId="0" borderId="1" xfId="0" applyFont="1" applyBorder="1" applyAlignment="1">
      <alignment horizontal="center" vertical="center"/>
    </xf>
    <xf numFmtId="0" fontId="3" fillId="0" borderId="0" xfId="0" applyFont="1" applyAlignment="1">
      <alignment horizontal="center" vertical="center" wrapText="1"/>
    </xf>
    <xf numFmtId="0" fontId="3" fillId="0" borderId="0" xfId="0" applyFont="1" applyAlignment="1">
      <alignment horizontal="center" vertical="center"/>
    </xf>
    <xf numFmtId="0" fontId="8" fillId="2" borderId="0" xfId="0" applyFont="1" applyFill="1" applyAlignment="1">
      <alignment horizontal="center" vertical="center" wrapText="1"/>
    </xf>
    <xf numFmtId="0" fontId="6" fillId="3" borderId="0" xfId="0" applyFont="1" applyFill="1" applyAlignment="1">
      <alignment horizontal="center" vertical="center" wrapText="1"/>
    </xf>
    <xf numFmtId="0" fontId="10" fillId="2" borderId="0" xfId="0" applyFont="1" applyFill="1" applyAlignment="1">
      <alignment horizontal="justify" vertical="top" wrapText="1"/>
    </xf>
    <xf numFmtId="0" fontId="6" fillId="0" borderId="0" xfId="0" applyFont="1" applyAlignment="1">
      <alignment horizontal="center"/>
    </xf>
    <xf numFmtId="0" fontId="14" fillId="0" borderId="0" xfId="0" applyFont="1" applyAlignment="1">
      <alignment horizontal="center" vertical="top" wrapText="1"/>
    </xf>
    <xf numFmtId="0" fontId="7" fillId="2" borderId="0" xfId="0" applyFont="1" applyFill="1" applyAlignment="1">
      <alignment horizontal="center" vertical="center"/>
    </xf>
    <xf numFmtId="0" fontId="8" fillId="2" borderId="0" xfId="0" applyFont="1" applyFill="1" applyAlignment="1">
      <alignment horizontal="left" vertical="center"/>
    </xf>
    <xf numFmtId="0" fontId="8" fillId="2" borderId="0" xfId="0" applyFont="1" applyFill="1" applyAlignment="1">
      <alignment horizontal="left" vertical="center" wrapText="1"/>
    </xf>
    <xf numFmtId="0" fontId="11" fillId="2" borderId="0" xfId="0" applyFont="1" applyFill="1" applyAlignment="1">
      <alignment horizontal="left" vertical="top" wrapText="1"/>
    </xf>
    <xf numFmtId="0" fontId="6" fillId="3" borderId="0" xfId="0" applyFont="1" applyFill="1" applyAlignment="1">
      <alignment horizontal="left" vertical="center" wrapText="1"/>
    </xf>
    <xf numFmtId="0" fontId="13" fillId="0" borderId="0" xfId="0" applyFont="1" applyAlignment="1">
      <alignment horizontal="center" vertical="center" wrapText="1"/>
    </xf>
  </cellXfs>
  <cellStyles count="2">
    <cellStyle name="Currency"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1.png"/><Relationship Id="rId18" Type="http://schemas.openxmlformats.org/officeDocument/2006/relationships/image" Target="../media/image15.png"/><Relationship Id="rId3" Type="http://schemas.openxmlformats.org/officeDocument/2006/relationships/image" Target="../media/image3.png"/><Relationship Id="rId21" Type="http://schemas.openxmlformats.org/officeDocument/2006/relationships/image" Target="../media/image18.png"/><Relationship Id="rId7" Type="http://schemas.openxmlformats.org/officeDocument/2006/relationships/image" Target="../media/image6.png"/><Relationship Id="rId12" Type="http://schemas.openxmlformats.org/officeDocument/2006/relationships/image" Target="../media/image10.jpeg"/><Relationship Id="rId17" Type="http://schemas.microsoft.com/office/2007/relationships/hdphoto" Target="../media/hdphoto3.wdp"/><Relationship Id="rId2" Type="http://schemas.openxmlformats.org/officeDocument/2006/relationships/image" Target="../media/image2.png"/><Relationship Id="rId16" Type="http://schemas.openxmlformats.org/officeDocument/2006/relationships/image" Target="../media/image14.png"/><Relationship Id="rId20" Type="http://schemas.openxmlformats.org/officeDocument/2006/relationships/image" Target="../media/image17.png"/><Relationship Id="rId1" Type="http://schemas.openxmlformats.org/officeDocument/2006/relationships/image" Target="../media/image1.png"/><Relationship Id="rId6" Type="http://schemas.microsoft.com/office/2007/relationships/hdphoto" Target="../media/hdphoto1.wdp"/><Relationship Id="rId11" Type="http://schemas.openxmlformats.org/officeDocument/2006/relationships/image" Target="../media/image9.jpeg"/><Relationship Id="rId24" Type="http://schemas.openxmlformats.org/officeDocument/2006/relationships/image" Target="../media/image21.png"/><Relationship Id="rId5" Type="http://schemas.openxmlformats.org/officeDocument/2006/relationships/image" Target="../media/image5.png"/><Relationship Id="rId15" Type="http://schemas.openxmlformats.org/officeDocument/2006/relationships/image" Target="../media/image13.png"/><Relationship Id="rId23" Type="http://schemas.openxmlformats.org/officeDocument/2006/relationships/image" Target="../media/image20.png"/><Relationship Id="rId10" Type="http://schemas.openxmlformats.org/officeDocument/2006/relationships/image" Target="../media/image8.jpeg"/><Relationship Id="rId19" Type="http://schemas.openxmlformats.org/officeDocument/2006/relationships/image" Target="../media/image16.jpeg"/><Relationship Id="rId4" Type="http://schemas.openxmlformats.org/officeDocument/2006/relationships/image" Target="../media/image4.png"/><Relationship Id="rId9" Type="http://schemas.microsoft.com/office/2007/relationships/hdphoto" Target="../media/hdphoto2.wdp"/><Relationship Id="rId14" Type="http://schemas.openxmlformats.org/officeDocument/2006/relationships/image" Target="../media/image12.png"/><Relationship Id="rId22" Type="http://schemas.openxmlformats.org/officeDocument/2006/relationships/image" Target="../media/image19.jpeg"/></Relationships>
</file>

<file path=xl/drawings/_rels/drawing2.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4.emf"/><Relationship Id="rId3" Type="http://schemas.openxmlformats.org/officeDocument/2006/relationships/image" Target="../media/image24.png"/><Relationship Id="rId7" Type="http://schemas.openxmlformats.org/officeDocument/2006/relationships/image" Target="../media/image28.jpeg"/><Relationship Id="rId12" Type="http://schemas.openxmlformats.org/officeDocument/2006/relationships/image" Target="../media/image33.emf"/><Relationship Id="rId2" Type="http://schemas.openxmlformats.org/officeDocument/2006/relationships/image" Target="../media/image23.png"/><Relationship Id="rId1" Type="http://schemas.openxmlformats.org/officeDocument/2006/relationships/image" Target="../media/image22.jpeg"/><Relationship Id="rId6" Type="http://schemas.openxmlformats.org/officeDocument/2006/relationships/image" Target="../media/image27.svg"/><Relationship Id="rId11" Type="http://schemas.openxmlformats.org/officeDocument/2006/relationships/image" Target="../media/image32.svg"/><Relationship Id="rId5" Type="http://schemas.openxmlformats.org/officeDocument/2006/relationships/image" Target="../media/image26.png"/><Relationship Id="rId10" Type="http://schemas.openxmlformats.org/officeDocument/2006/relationships/image" Target="../media/image31.png"/><Relationship Id="rId4" Type="http://schemas.openxmlformats.org/officeDocument/2006/relationships/image" Target="../media/image25.svg"/><Relationship Id="rId9" Type="http://schemas.openxmlformats.org/officeDocument/2006/relationships/image" Target="../media/image30.png"/></Relationships>
</file>

<file path=xl/drawings/_rels/drawing3.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36.emf"/><Relationship Id="rId1" Type="http://schemas.openxmlformats.org/officeDocument/2006/relationships/image" Target="../media/image35.emf"/></Relationships>
</file>

<file path=xl/drawings/drawing1.xml><?xml version="1.0" encoding="utf-8"?>
<xdr:wsDr xmlns:xdr="http://schemas.openxmlformats.org/drawingml/2006/spreadsheetDrawing" xmlns:a="http://schemas.openxmlformats.org/drawingml/2006/main">
  <xdr:twoCellAnchor editAs="oneCell">
    <xdr:from>
      <xdr:col>2</xdr:col>
      <xdr:colOff>118406</xdr:colOff>
      <xdr:row>3</xdr:row>
      <xdr:rowOff>392206</xdr:rowOff>
    </xdr:from>
    <xdr:to>
      <xdr:col>3</xdr:col>
      <xdr:colOff>3769</xdr:colOff>
      <xdr:row>3</xdr:row>
      <xdr:rowOff>2899186</xdr:rowOff>
    </xdr:to>
    <xdr:pic>
      <xdr:nvPicPr>
        <xdr:cNvPr id="3" name="Imagen 2">
          <a:extLst>
            <a:ext uri="{FF2B5EF4-FFF2-40B4-BE49-F238E27FC236}">
              <a16:creationId xmlns:a16="http://schemas.microsoft.com/office/drawing/2014/main" id="{9343A8DE-D299-6A7D-C796-4E518ADFA7F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33094" y="3940269"/>
          <a:ext cx="3779500" cy="2519680"/>
        </a:xfrm>
        <a:prstGeom prst="rect">
          <a:avLst/>
        </a:prstGeom>
        <a:noFill/>
        <a:ln>
          <a:noFill/>
        </a:ln>
      </xdr:spPr>
    </xdr:pic>
    <xdr:clientData/>
  </xdr:twoCellAnchor>
  <xdr:twoCellAnchor editAs="oneCell">
    <xdr:from>
      <xdr:col>2</xdr:col>
      <xdr:colOff>112056</xdr:colOff>
      <xdr:row>4</xdr:row>
      <xdr:rowOff>340917</xdr:rowOff>
    </xdr:from>
    <xdr:to>
      <xdr:col>3</xdr:col>
      <xdr:colOff>3769</xdr:colOff>
      <xdr:row>4</xdr:row>
      <xdr:rowOff>2860597</xdr:rowOff>
    </xdr:to>
    <xdr:pic>
      <xdr:nvPicPr>
        <xdr:cNvPr id="10" name="Imagen 9" descr="Diagrama, Dibujo de ingeniería&#10;&#10;El contenido generado por IA puede ser incorrecto.">
          <a:extLst>
            <a:ext uri="{FF2B5EF4-FFF2-40B4-BE49-F238E27FC236}">
              <a16:creationId xmlns:a16="http://schemas.microsoft.com/office/drawing/2014/main" id="{E1FFE251-917D-EC84-46D5-626768799B5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26744" y="7056042"/>
          <a:ext cx="3773150" cy="2519680"/>
        </a:xfrm>
        <a:prstGeom prst="rect">
          <a:avLst/>
        </a:prstGeom>
        <a:noFill/>
        <a:ln>
          <a:noFill/>
        </a:ln>
      </xdr:spPr>
    </xdr:pic>
    <xdr:clientData/>
  </xdr:twoCellAnchor>
  <xdr:twoCellAnchor editAs="oneCell">
    <xdr:from>
      <xdr:col>1</xdr:col>
      <xdr:colOff>2479971</xdr:colOff>
      <xdr:row>5</xdr:row>
      <xdr:rowOff>362898</xdr:rowOff>
    </xdr:from>
    <xdr:to>
      <xdr:col>3</xdr:col>
      <xdr:colOff>225384</xdr:colOff>
      <xdr:row>5</xdr:row>
      <xdr:rowOff>2892738</xdr:rowOff>
    </xdr:to>
    <xdr:pic>
      <xdr:nvPicPr>
        <xdr:cNvPr id="11" name="Imagen 10">
          <a:extLst>
            <a:ext uri="{FF2B5EF4-FFF2-40B4-BE49-F238E27FC236}">
              <a16:creationId xmlns:a16="http://schemas.microsoft.com/office/drawing/2014/main" id="{EFF7587E-CFE2-81BE-28D2-45E16AD1B249}"/>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9933"/>
        <a:stretch/>
      </xdr:blipFill>
      <xdr:spPr bwMode="auto">
        <a:xfrm>
          <a:off x="3122909" y="10245086"/>
          <a:ext cx="4187170" cy="252603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2480655</xdr:colOff>
      <xdr:row>6</xdr:row>
      <xdr:rowOff>399530</xdr:rowOff>
    </xdr:from>
    <xdr:to>
      <xdr:col>3</xdr:col>
      <xdr:colOff>225970</xdr:colOff>
      <xdr:row>6</xdr:row>
      <xdr:rowOff>2930960</xdr:rowOff>
    </xdr:to>
    <xdr:pic>
      <xdr:nvPicPr>
        <xdr:cNvPr id="12" name="Imagen 11">
          <a:extLst>
            <a:ext uri="{FF2B5EF4-FFF2-40B4-BE49-F238E27FC236}">
              <a16:creationId xmlns:a16="http://schemas.microsoft.com/office/drawing/2014/main" id="{D2A0D1BA-9300-DA60-BBF4-BF5D8080EB28}"/>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71" t="-9071" r="-1102" b="-10000"/>
        <a:stretch/>
      </xdr:blipFill>
      <xdr:spPr bwMode="auto">
        <a:xfrm>
          <a:off x="3123593" y="13448780"/>
          <a:ext cx="4198502" cy="2526350"/>
        </a:xfrm>
        <a:prstGeom prst="rect">
          <a:avLst/>
        </a:prstGeom>
        <a:noFill/>
        <a:ln>
          <a:noFill/>
        </a:ln>
      </xdr:spPr>
    </xdr:pic>
    <xdr:clientData/>
  </xdr:twoCellAnchor>
  <xdr:twoCellAnchor editAs="oneCell">
    <xdr:from>
      <xdr:col>2</xdr:col>
      <xdr:colOff>119041</xdr:colOff>
      <xdr:row>7</xdr:row>
      <xdr:rowOff>399532</xdr:rowOff>
    </xdr:from>
    <xdr:to>
      <xdr:col>3</xdr:col>
      <xdr:colOff>3769</xdr:colOff>
      <xdr:row>7</xdr:row>
      <xdr:rowOff>2930642</xdr:rowOff>
    </xdr:to>
    <xdr:pic>
      <xdr:nvPicPr>
        <xdr:cNvPr id="13" name="Imagen 12" descr="Un dibujo de una caja&#10;&#10;El contenido generado por IA puede ser incorrecto.">
          <a:extLst>
            <a:ext uri="{FF2B5EF4-FFF2-40B4-BE49-F238E27FC236}">
              <a16:creationId xmlns:a16="http://schemas.microsoft.com/office/drawing/2014/main" id="{B32F7BC8-DAD3-BDED-AA9B-85D16509C154}"/>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33729" y="16615845"/>
          <a:ext cx="3775055" cy="2526030"/>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2854861</xdr:rowOff>
    </xdr:to>
    <xdr:pic>
      <xdr:nvPicPr>
        <xdr:cNvPr id="14" name="Imagen 13" descr="Diagrama, Dibujo de ingeniería&#10;&#10;El contenido generado por IA puede ser incorrecto.">
          <a:extLst>
            <a:ext uri="{FF2B5EF4-FFF2-40B4-BE49-F238E27FC236}">
              <a16:creationId xmlns:a16="http://schemas.microsoft.com/office/drawing/2014/main" id="{999F27C0-6018-B294-C88D-3730E6C2081E}"/>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35452" y="19713791"/>
          <a:ext cx="3977960"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3462</xdr:colOff>
      <xdr:row>9</xdr:row>
      <xdr:rowOff>2854108</xdr:rowOff>
    </xdr:to>
    <xdr:pic>
      <xdr:nvPicPr>
        <xdr:cNvPr id="15" name="Imagen 14" descr="Imagen que contiene Dibujo de ingeniería&#10;&#10;El contenido generado por IA puede ser incorrecto.">
          <a:extLst>
            <a:ext uri="{FF2B5EF4-FFF2-40B4-BE49-F238E27FC236}">
              <a16:creationId xmlns:a16="http://schemas.microsoft.com/office/drawing/2014/main" id="{357A700A-895B-0617-8C50-CCA678909DB1}"/>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27052" y="22874706"/>
          <a:ext cx="3772535" cy="2526030"/>
        </a:xfrm>
        <a:prstGeom prst="rect">
          <a:avLst/>
        </a:prstGeom>
        <a:noFill/>
        <a:ln>
          <a:noFill/>
        </a:ln>
      </xdr:spPr>
    </xdr:pic>
    <xdr:clientData/>
  </xdr:twoCellAnchor>
  <xdr:twoCellAnchor editAs="oneCell">
    <xdr:from>
      <xdr:col>2</xdr:col>
      <xdr:colOff>664814</xdr:colOff>
      <xdr:row>10</xdr:row>
      <xdr:rowOff>372969</xdr:rowOff>
    </xdr:from>
    <xdr:to>
      <xdr:col>2</xdr:col>
      <xdr:colOff>3350229</xdr:colOff>
      <xdr:row>10</xdr:row>
      <xdr:rowOff>2892014</xdr:rowOff>
    </xdr:to>
    <xdr:pic>
      <xdr:nvPicPr>
        <xdr:cNvPr id="16" name="Imagen 15" descr="Dibujo de ingeniería&#10;&#10;El contenido generado por IA puede ser incorrecto.">
          <a:extLst>
            <a:ext uri="{FF2B5EF4-FFF2-40B4-BE49-F238E27FC236}">
              <a16:creationId xmlns:a16="http://schemas.microsoft.com/office/drawing/2014/main" id="{1C57EEB2-60EE-41FF-B691-0E276D9969F7}"/>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5872"/>
        <a:stretch/>
      </xdr:blipFill>
      <xdr:spPr bwMode="auto">
        <a:xfrm>
          <a:off x="3879502" y="26090469"/>
          <a:ext cx="2680335" cy="25101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745141</xdr:colOff>
      <xdr:row>11</xdr:row>
      <xdr:rowOff>273682</xdr:rowOff>
    </xdr:from>
    <xdr:to>
      <xdr:col>2</xdr:col>
      <xdr:colOff>3274346</xdr:colOff>
      <xdr:row>11</xdr:row>
      <xdr:rowOff>2784472</xdr:rowOff>
    </xdr:to>
    <xdr:pic>
      <xdr:nvPicPr>
        <xdr:cNvPr id="17" name="Imagen 16" descr="Dibujo de ingeniería&#10;&#10;El contenido generado por IA puede ser incorrecto.">
          <a:extLst>
            <a:ext uri="{FF2B5EF4-FFF2-40B4-BE49-F238E27FC236}">
              <a16:creationId xmlns:a16="http://schemas.microsoft.com/office/drawing/2014/main" id="{5586696F-BD74-1943-86A2-64677B7623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959829" y="29158245"/>
          <a:ext cx="2529205" cy="2519680"/>
        </a:xfrm>
        <a:prstGeom prst="rect">
          <a:avLst/>
        </a:prstGeom>
        <a:noFill/>
        <a:ln>
          <a:noFill/>
        </a:ln>
      </xdr:spPr>
    </xdr:pic>
    <xdr:clientData/>
  </xdr:twoCellAnchor>
  <xdr:twoCellAnchor editAs="oneCell">
    <xdr:from>
      <xdr:col>2</xdr:col>
      <xdr:colOff>119041</xdr:colOff>
      <xdr:row>12</xdr:row>
      <xdr:rowOff>421514</xdr:rowOff>
    </xdr:from>
    <xdr:to>
      <xdr:col>3</xdr:col>
      <xdr:colOff>3769</xdr:colOff>
      <xdr:row>12</xdr:row>
      <xdr:rowOff>2937384</xdr:rowOff>
    </xdr:to>
    <xdr:pic>
      <xdr:nvPicPr>
        <xdr:cNvPr id="18" name="Imagen 17" descr="Imagen que contiene edificio, tabla&#10;&#10;El contenido generado por IA puede ser incorrecto.">
          <a:extLst>
            <a:ext uri="{FF2B5EF4-FFF2-40B4-BE49-F238E27FC236}">
              <a16:creationId xmlns:a16="http://schemas.microsoft.com/office/drawing/2014/main" id="{F6BDF05A-B6A0-AAAE-4AD7-52005209B53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33729" y="32473139"/>
          <a:ext cx="3775055" cy="2519680"/>
        </a:xfrm>
        <a:prstGeom prst="rect">
          <a:avLst/>
        </a:prstGeom>
        <a:noFill/>
        <a:ln>
          <a:noFill/>
        </a:ln>
      </xdr:spPr>
    </xdr:pic>
    <xdr:clientData/>
  </xdr:twoCellAnchor>
  <xdr:twoCellAnchor editAs="oneCell">
    <xdr:from>
      <xdr:col>2</xdr:col>
      <xdr:colOff>119041</xdr:colOff>
      <xdr:row>13</xdr:row>
      <xdr:rowOff>374377</xdr:rowOff>
    </xdr:from>
    <xdr:to>
      <xdr:col>3</xdr:col>
      <xdr:colOff>3769</xdr:colOff>
      <xdr:row>13</xdr:row>
      <xdr:rowOff>2897232</xdr:rowOff>
    </xdr:to>
    <xdr:pic>
      <xdr:nvPicPr>
        <xdr:cNvPr id="19" name="Imagen 18">
          <a:extLst>
            <a:ext uri="{FF2B5EF4-FFF2-40B4-BE49-F238E27FC236}">
              <a16:creationId xmlns:a16="http://schemas.microsoft.com/office/drawing/2014/main" id="{077AC643-9745-7133-CDC7-57F05C589EB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333729" y="35593065"/>
          <a:ext cx="3775055" cy="2522855"/>
        </a:xfrm>
        <a:prstGeom prst="rect">
          <a:avLst/>
        </a:prstGeom>
        <a:noFill/>
        <a:ln>
          <a:noFill/>
        </a:ln>
      </xdr:spPr>
    </xdr:pic>
    <xdr:clientData/>
  </xdr:twoCellAnchor>
  <xdr:twoCellAnchor editAs="oneCell">
    <xdr:from>
      <xdr:col>2</xdr:col>
      <xdr:colOff>602584</xdr:colOff>
      <xdr:row>14</xdr:row>
      <xdr:rowOff>389032</xdr:rowOff>
    </xdr:from>
    <xdr:to>
      <xdr:col>2</xdr:col>
      <xdr:colOff>3394679</xdr:colOff>
      <xdr:row>14</xdr:row>
      <xdr:rowOff>2899187</xdr:rowOff>
    </xdr:to>
    <xdr:pic>
      <xdr:nvPicPr>
        <xdr:cNvPr id="20" name="Imagen 19" descr="Diagrama&#10;&#10;El contenido generado por IA puede ser incorrecto.">
          <a:extLst>
            <a:ext uri="{FF2B5EF4-FFF2-40B4-BE49-F238E27FC236}">
              <a16:creationId xmlns:a16="http://schemas.microsoft.com/office/drawing/2014/main" id="{40FB295E-E030-7C38-4EE1-E3244D21D034}"/>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b="9652"/>
        <a:stretch/>
      </xdr:blipFill>
      <xdr:spPr bwMode="auto">
        <a:xfrm>
          <a:off x="3817272" y="38774782"/>
          <a:ext cx="27920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478807</xdr:colOff>
      <xdr:row>15</xdr:row>
      <xdr:rowOff>389032</xdr:rowOff>
    </xdr:from>
    <xdr:to>
      <xdr:col>2</xdr:col>
      <xdr:colOff>3540680</xdr:colOff>
      <xdr:row>15</xdr:row>
      <xdr:rowOff>2899187</xdr:rowOff>
    </xdr:to>
    <xdr:pic>
      <xdr:nvPicPr>
        <xdr:cNvPr id="21" name="Imagen 20">
          <a:extLst>
            <a:ext uri="{FF2B5EF4-FFF2-40B4-BE49-F238E27FC236}">
              <a16:creationId xmlns:a16="http://schemas.microsoft.com/office/drawing/2014/main" id="{16604EAF-BB65-0468-66F1-06684DBDCC61}"/>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47564" r="5111"/>
        <a:stretch/>
      </xdr:blipFill>
      <xdr:spPr bwMode="auto">
        <a:xfrm>
          <a:off x="3693495" y="41941845"/>
          <a:ext cx="3061873"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497539</xdr:colOff>
      <xdr:row>17</xdr:row>
      <xdr:rowOff>326263</xdr:rowOff>
    </xdr:from>
    <xdr:to>
      <xdr:col>2</xdr:col>
      <xdr:colOff>3507979</xdr:colOff>
      <xdr:row>17</xdr:row>
      <xdr:rowOff>2853883</xdr:rowOff>
    </xdr:to>
    <xdr:pic>
      <xdr:nvPicPr>
        <xdr:cNvPr id="23" name="Imagen 22" descr="Un dibujo de una caja&#10;&#10;El contenido generado por IA puede ser incorrecto.">
          <a:extLst>
            <a:ext uri="{FF2B5EF4-FFF2-40B4-BE49-F238E27FC236}">
              <a16:creationId xmlns:a16="http://schemas.microsoft.com/office/drawing/2014/main" id="{460C6E69-A52F-7CEA-F0DE-1D905C97A67F}"/>
            </a:ext>
          </a:extLst>
        </xdr:cNvPr>
        <xdr:cNvPicPr>
          <a:picLocks noChangeAspect="1"/>
        </xdr:cNvPicPr>
      </xdr:nvPicPr>
      <xdr:blipFill rotWithShape="1">
        <a:blip xmlns:r="http://schemas.openxmlformats.org/officeDocument/2006/relationships" r:embed="rId16" cstate="print">
          <a:extLst>
            <a:ext uri="{BEBA8EAE-BF5A-486C-A8C5-ECC9F3942E4B}">
              <a14:imgProps xmlns:a14="http://schemas.microsoft.com/office/drawing/2010/main">
                <a14:imgLayer r:embed="rId17">
                  <a14:imgEffect>
                    <a14:colorTemperature colorTemp="5900"/>
                  </a14:imgEffect>
                  <a14:imgEffect>
                    <a14:saturation sat="66000"/>
                  </a14:imgEffect>
                  <a14:imgEffect>
                    <a14:brightnessContrast contrast="40000"/>
                  </a14:imgEffect>
                </a14:imgLayer>
              </a14:imgProps>
            </a:ext>
            <a:ext uri="{28A0092B-C50C-407E-A947-70E740481C1C}">
              <a14:useLocalDpi xmlns:a14="http://schemas.microsoft.com/office/drawing/2010/main" val="0"/>
            </a:ext>
          </a:extLst>
        </a:blip>
        <a:srcRect l="3900" t="11152" r="5535" b="12665"/>
        <a:stretch/>
      </xdr:blipFill>
      <xdr:spPr bwMode="auto">
        <a:xfrm>
          <a:off x="3712227" y="48213201"/>
          <a:ext cx="3011710" cy="252000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119041</xdr:colOff>
      <xdr:row>18</xdr:row>
      <xdr:rowOff>421514</xdr:rowOff>
    </xdr:from>
    <xdr:to>
      <xdr:col>3</xdr:col>
      <xdr:colOff>3769</xdr:colOff>
      <xdr:row>18</xdr:row>
      <xdr:rowOff>2937384</xdr:rowOff>
    </xdr:to>
    <xdr:pic>
      <xdr:nvPicPr>
        <xdr:cNvPr id="24" name="Imagen 23" descr="Caja de un videojuego&#10;&#10;El contenido generado por IA puede ser incorrecto.">
          <a:extLst>
            <a:ext uri="{FF2B5EF4-FFF2-40B4-BE49-F238E27FC236}">
              <a16:creationId xmlns:a16="http://schemas.microsoft.com/office/drawing/2014/main" id="{C1E81135-8625-5EC5-0B36-471426A66DC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33729" y="51475514"/>
          <a:ext cx="3775055" cy="2519680"/>
        </a:xfrm>
        <a:prstGeom prst="rect">
          <a:avLst/>
        </a:prstGeom>
        <a:noFill/>
        <a:ln>
          <a:noFill/>
        </a:ln>
      </xdr:spPr>
    </xdr:pic>
    <xdr:clientData/>
  </xdr:twoCellAnchor>
  <xdr:twoCellAnchor editAs="oneCell">
    <xdr:from>
      <xdr:col>2</xdr:col>
      <xdr:colOff>119041</xdr:colOff>
      <xdr:row>19</xdr:row>
      <xdr:rowOff>314785</xdr:rowOff>
    </xdr:from>
    <xdr:to>
      <xdr:col>3</xdr:col>
      <xdr:colOff>3769</xdr:colOff>
      <xdr:row>19</xdr:row>
      <xdr:rowOff>2822400</xdr:rowOff>
    </xdr:to>
    <xdr:pic>
      <xdr:nvPicPr>
        <xdr:cNvPr id="25" name="Imagen 24" descr="Dibujo de ingeniería&#10;&#10;El contenido generado por IA puede ser incorrecto.">
          <a:extLst>
            <a:ext uri="{FF2B5EF4-FFF2-40B4-BE49-F238E27FC236}">
              <a16:creationId xmlns:a16="http://schemas.microsoft.com/office/drawing/2014/main" id="{48C1AA27-9ACD-C8A2-63B2-832792ED138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33729" y="54535848"/>
          <a:ext cx="3775055" cy="2516505"/>
        </a:xfrm>
        <a:prstGeom prst="rect">
          <a:avLst/>
        </a:prstGeom>
        <a:noFill/>
        <a:ln>
          <a:noFill/>
        </a:ln>
      </xdr:spPr>
    </xdr:pic>
    <xdr:clientData/>
  </xdr:twoCellAnchor>
  <xdr:twoCellAnchor editAs="oneCell">
    <xdr:from>
      <xdr:col>2</xdr:col>
      <xdr:colOff>1044861</xdr:colOff>
      <xdr:row>20</xdr:row>
      <xdr:rowOff>352397</xdr:rowOff>
    </xdr:from>
    <xdr:to>
      <xdr:col>2</xdr:col>
      <xdr:colOff>2974626</xdr:colOff>
      <xdr:row>20</xdr:row>
      <xdr:rowOff>2861282</xdr:rowOff>
    </xdr:to>
    <xdr:pic>
      <xdr:nvPicPr>
        <xdr:cNvPr id="26" name="Imagen 25">
          <a:extLst>
            <a:ext uri="{FF2B5EF4-FFF2-40B4-BE49-F238E27FC236}">
              <a16:creationId xmlns:a16="http://schemas.microsoft.com/office/drawing/2014/main" id="{B8D3341B-9111-3195-2D23-E193992EAE5D}"/>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4537" b="8140"/>
        <a:stretch/>
      </xdr:blipFill>
      <xdr:spPr bwMode="auto">
        <a:xfrm>
          <a:off x="4259549" y="57740522"/>
          <a:ext cx="192976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40812</xdr:colOff>
      <xdr:row>21</xdr:row>
      <xdr:rowOff>388055</xdr:rowOff>
    </xdr:from>
    <xdr:to>
      <xdr:col>3</xdr:col>
      <xdr:colOff>111208</xdr:colOff>
      <xdr:row>21</xdr:row>
      <xdr:rowOff>2898530</xdr:rowOff>
    </xdr:to>
    <xdr:pic>
      <xdr:nvPicPr>
        <xdr:cNvPr id="27" name="Imagen 26" descr="Diagrama, Forma&#10;&#10;El contenido generado por IA puede ser incorrecto.">
          <a:extLst>
            <a:ext uri="{FF2B5EF4-FFF2-40B4-BE49-F238E27FC236}">
              <a16:creationId xmlns:a16="http://schemas.microsoft.com/office/drawing/2014/main" id="{D98EC332-4641-51EA-D2F7-38BF76460C5C}"/>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55500" y="60943243"/>
          <a:ext cx="3937863" cy="2516825"/>
        </a:xfrm>
        <a:prstGeom prst="rect">
          <a:avLst/>
        </a:prstGeom>
        <a:noFill/>
        <a:ln>
          <a:noFill/>
        </a:ln>
      </xdr:spPr>
    </xdr:pic>
    <xdr:clientData/>
  </xdr:twoCellAnchor>
  <xdr:twoCellAnchor editAs="oneCell">
    <xdr:from>
      <xdr:col>2</xdr:col>
      <xdr:colOff>1021684</xdr:colOff>
      <xdr:row>22</xdr:row>
      <xdr:rowOff>374377</xdr:rowOff>
    </xdr:from>
    <xdr:to>
      <xdr:col>2</xdr:col>
      <xdr:colOff>2975579</xdr:colOff>
      <xdr:row>22</xdr:row>
      <xdr:rowOff>2897232</xdr:rowOff>
    </xdr:to>
    <xdr:pic>
      <xdr:nvPicPr>
        <xdr:cNvPr id="28" name="Imagen 27" descr="Dibujo de ingeniería&#10;&#10;El contenido generado por IA puede ser incorrecto.">
          <a:extLst>
            <a:ext uri="{FF2B5EF4-FFF2-40B4-BE49-F238E27FC236}">
              <a16:creationId xmlns:a16="http://schemas.microsoft.com/office/drawing/2014/main" id="{8B06E6CB-10C2-631F-7684-3FB95EE449A8}"/>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4087" b="11182"/>
        <a:stretch/>
      </xdr:blipFill>
      <xdr:spPr bwMode="auto">
        <a:xfrm>
          <a:off x="4236372" y="64096627"/>
          <a:ext cx="19665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2512356</xdr:colOff>
      <xdr:row>16</xdr:row>
      <xdr:rowOff>389031</xdr:rowOff>
    </xdr:from>
    <xdr:to>
      <xdr:col>3</xdr:col>
      <xdr:colOff>156169</xdr:colOff>
      <xdr:row>16</xdr:row>
      <xdr:rowOff>2899186</xdr:rowOff>
    </xdr:to>
    <xdr:pic>
      <xdr:nvPicPr>
        <xdr:cNvPr id="29" name="Imagen 28">
          <a:extLst>
            <a:ext uri="{FF2B5EF4-FFF2-40B4-BE49-F238E27FC236}">
              <a16:creationId xmlns:a16="http://schemas.microsoft.com/office/drawing/2014/main" id="{A223E79D-37C0-B117-533A-7FD505445B05}"/>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7890"/>
        <a:stretch/>
      </xdr:blipFill>
      <xdr:spPr bwMode="auto">
        <a:xfrm>
          <a:off x="3155294" y="45108906"/>
          <a:ext cx="4109700"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116819</xdr:colOff>
      <xdr:row>2</xdr:row>
      <xdr:rowOff>302559</xdr:rowOff>
    </xdr:from>
    <xdr:to>
      <xdr:col>3</xdr:col>
      <xdr:colOff>2817</xdr:colOff>
      <xdr:row>2</xdr:row>
      <xdr:rowOff>2822239</xdr:rowOff>
    </xdr:to>
    <xdr:pic>
      <xdr:nvPicPr>
        <xdr:cNvPr id="30" name="Imagen 29" descr="Diagrama, Dibujo de ingeniería&#10;&#10;El contenido generado por IA puede ser incorrecto.">
          <a:extLst>
            <a:ext uri="{FF2B5EF4-FFF2-40B4-BE49-F238E27FC236}">
              <a16:creationId xmlns:a16="http://schemas.microsoft.com/office/drawing/2014/main" id="{DC21F99B-6EA2-3049-2315-4F7F6216DAC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31507" y="683559"/>
          <a:ext cx="3776325" cy="2519680"/>
        </a:xfrm>
        <a:prstGeom prst="rect">
          <a:avLst/>
        </a:prstGeom>
        <a:noFill/>
        <a:ln>
          <a:noFill/>
        </a:ln>
      </xdr:spPr>
    </xdr:pic>
    <xdr:clientData/>
  </xdr:twoCellAnchor>
  <xdr:twoCellAnchor>
    <xdr:from>
      <xdr:col>2</xdr:col>
      <xdr:colOff>1190625</xdr:colOff>
      <xdr:row>2</xdr:row>
      <xdr:rowOff>468313</xdr:rowOff>
    </xdr:from>
    <xdr:to>
      <xdr:col>2</xdr:col>
      <xdr:colOff>2071688</xdr:colOff>
      <xdr:row>2</xdr:row>
      <xdr:rowOff>785813</xdr:rowOff>
    </xdr:to>
    <xdr:sp macro="" textlink="">
      <xdr:nvSpPr>
        <xdr:cNvPr id="2" name="TextBox 1">
          <a:extLst>
            <a:ext uri="{FF2B5EF4-FFF2-40B4-BE49-F238E27FC236}">
              <a16:creationId xmlns:a16="http://schemas.microsoft.com/office/drawing/2014/main" id="{2EA17D65-947C-E9D5-9E06-F6856D3EE085}"/>
            </a:ext>
          </a:extLst>
        </xdr:cNvPr>
        <xdr:cNvSpPr txBox="1"/>
      </xdr:nvSpPr>
      <xdr:spPr>
        <a:xfrm>
          <a:off x="4381500" y="833438"/>
          <a:ext cx="881063" cy="317500"/>
        </a:xfrm>
        <a:prstGeom prst="rect">
          <a:avLst/>
        </a:prstGeom>
        <a:solidFill>
          <a:sysClr val="window" lastClr="FFFFFF"/>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US" sz="1100"/>
            <a:t>Carbon storage</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155575</xdr:colOff>
      <xdr:row>32</xdr:row>
      <xdr:rowOff>31750</xdr:rowOff>
    </xdr:from>
    <xdr:to>
      <xdr:col>2</xdr:col>
      <xdr:colOff>415798</xdr:colOff>
      <xdr:row>34</xdr:row>
      <xdr:rowOff>35433</xdr:rowOff>
    </xdr:to>
    <xdr:pic>
      <xdr:nvPicPr>
        <xdr:cNvPr id="2" name="Picture 1" descr="84,700+ Hand With Money Icon Stock Illustrations, Royalty ...">
          <a:extLst>
            <a:ext uri="{FF2B5EF4-FFF2-40B4-BE49-F238E27FC236}">
              <a16:creationId xmlns:a16="http://schemas.microsoft.com/office/drawing/2014/main" id="{542AD462-D344-451A-B974-6A4FB2672A25}"/>
            </a:ext>
          </a:extLst>
        </xdr:cNvPr>
        <xdr:cNvPicPr>
          <a:picLocks noChangeAspect="1" noChangeArrowheads="1"/>
        </xdr:cNvPicPr>
      </xdr:nvPicPr>
      <xdr:blipFill rotWithShape="1">
        <a:blip xmlns:r="http://schemas.openxmlformats.org/officeDocument/2006/relationships" r:embed="rId1"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0353" t="20353" r="20353" b="20353"/>
        <a:stretch/>
      </xdr:blipFill>
      <xdr:spPr bwMode="auto">
        <a:xfrm>
          <a:off x="346075" y="4978400"/>
          <a:ext cx="258318" cy="258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209550</xdr:colOff>
      <xdr:row>4</xdr:row>
      <xdr:rowOff>114300</xdr:rowOff>
    </xdr:from>
    <xdr:to>
      <xdr:col>2</xdr:col>
      <xdr:colOff>416332</xdr:colOff>
      <xdr:row>5</xdr:row>
      <xdr:rowOff>148997</xdr:rowOff>
    </xdr:to>
    <xdr:pic>
      <xdr:nvPicPr>
        <xdr:cNvPr id="3" name="Picture 2" descr="Location - Free signs icons">
          <a:extLst>
            <a:ext uri="{FF2B5EF4-FFF2-40B4-BE49-F238E27FC236}">
              <a16:creationId xmlns:a16="http://schemas.microsoft.com/office/drawing/2014/main" id="{A3EA35D0-9529-4EB9-8C03-F820E71A9F28}"/>
            </a:ext>
          </a:extLst>
        </xdr:cNvPr>
        <xdr:cNvPicPr>
          <a:picLocks noChangeAspect="1" noChangeArrowheads="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rcRect/>
        <a:stretch>
          <a:fillRect/>
        </a:stretch>
      </xdr:blipFill>
      <xdr:spPr bwMode="auto">
        <a:xfrm>
          <a:off x="400050" y="657225"/>
          <a:ext cx="202972" cy="209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158751</xdr:colOff>
      <xdr:row>20</xdr:row>
      <xdr:rowOff>57149</xdr:rowOff>
    </xdr:from>
    <xdr:to>
      <xdr:col>2</xdr:col>
      <xdr:colOff>422276</xdr:colOff>
      <xdr:row>21</xdr:row>
      <xdr:rowOff>154968</xdr:rowOff>
    </xdr:to>
    <xdr:pic>
      <xdr:nvPicPr>
        <xdr:cNvPr id="4" name="Graphic 3" descr="Water with solid fill">
          <a:extLst>
            <a:ext uri="{FF2B5EF4-FFF2-40B4-BE49-F238E27FC236}">
              <a16:creationId xmlns:a16="http://schemas.microsoft.com/office/drawing/2014/main" id="{8572A880-50A0-4D20-BFBA-7EBED8311D3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52426" y="1704974"/>
          <a:ext cx="266700" cy="278794"/>
        </a:xfrm>
        <a:prstGeom prst="rect">
          <a:avLst/>
        </a:prstGeom>
      </xdr:spPr>
    </xdr:pic>
    <xdr:clientData/>
  </xdr:twoCellAnchor>
  <xdr:twoCellAnchor editAs="oneCell">
    <xdr:from>
      <xdr:col>2</xdr:col>
      <xdr:colOff>168276</xdr:colOff>
      <xdr:row>40</xdr:row>
      <xdr:rowOff>67959</xdr:rowOff>
    </xdr:from>
    <xdr:to>
      <xdr:col>2</xdr:col>
      <xdr:colOff>422681</xdr:colOff>
      <xdr:row>41</xdr:row>
      <xdr:rowOff>148590</xdr:rowOff>
    </xdr:to>
    <xdr:pic>
      <xdr:nvPicPr>
        <xdr:cNvPr id="5" name="Graphic 4" descr="Checkmark with solid fill">
          <a:extLst>
            <a:ext uri="{FF2B5EF4-FFF2-40B4-BE49-F238E27FC236}">
              <a16:creationId xmlns:a16="http://schemas.microsoft.com/office/drawing/2014/main" id="{293F90A9-1662-4A7F-8E6F-261C924CB288}"/>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58776" y="4674884"/>
          <a:ext cx="262025" cy="255891"/>
        </a:xfrm>
        <a:prstGeom prst="rect">
          <a:avLst/>
        </a:prstGeom>
      </xdr:spPr>
    </xdr:pic>
    <xdr:clientData/>
  </xdr:twoCellAnchor>
  <xdr:twoCellAnchor editAs="oneCell">
    <xdr:from>
      <xdr:col>2</xdr:col>
      <xdr:colOff>161925</xdr:colOff>
      <xdr:row>52</xdr:row>
      <xdr:rowOff>85725</xdr:rowOff>
    </xdr:from>
    <xdr:to>
      <xdr:col>2</xdr:col>
      <xdr:colOff>421657</xdr:colOff>
      <xdr:row>53</xdr:row>
      <xdr:rowOff>155061</xdr:rowOff>
    </xdr:to>
    <xdr:pic>
      <xdr:nvPicPr>
        <xdr:cNvPr id="6" name="Picture 5" descr="Limitation Icon Vector Art, Icons, and Graphics for Free Download">
          <a:extLst>
            <a:ext uri="{FF2B5EF4-FFF2-40B4-BE49-F238E27FC236}">
              <a16:creationId xmlns:a16="http://schemas.microsoft.com/office/drawing/2014/main" id="{2ACDD4A0-FC7B-473D-A21B-F6C60E4DA6D8}"/>
            </a:ext>
          </a:extLst>
        </xdr:cNvPr>
        <xdr:cNvPicPr>
          <a:picLocks noChangeAspect="1" noChangeArrowheads="1"/>
        </xdr:cNvPicPr>
      </xdr:nvPicPr>
      <xdr:blipFill rotWithShape="1">
        <a:blip xmlns:r="http://schemas.openxmlformats.org/officeDocument/2006/relationships" r:embed="rId7"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2701" t="24711" r="23750" b="23907"/>
        <a:stretch/>
      </xdr:blipFill>
      <xdr:spPr bwMode="auto">
        <a:xfrm>
          <a:off x="349250" y="6292850"/>
          <a:ext cx="270527" cy="253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196850</xdr:colOff>
      <xdr:row>4</xdr:row>
      <xdr:rowOff>44450</xdr:rowOff>
    </xdr:from>
    <xdr:to>
      <xdr:col>8</xdr:col>
      <xdr:colOff>453687</xdr:colOff>
      <xdr:row>5</xdr:row>
      <xdr:rowOff>116840</xdr:rowOff>
    </xdr:to>
    <xdr:pic>
      <xdr:nvPicPr>
        <xdr:cNvPr id="7" name="Picture 6" descr="Description - Free business icons">
          <a:extLst>
            <a:ext uri="{FF2B5EF4-FFF2-40B4-BE49-F238E27FC236}">
              <a16:creationId xmlns:a16="http://schemas.microsoft.com/office/drawing/2014/main" id="{C22C81FF-1343-4108-B304-642EFC90FA56}"/>
            </a:ext>
          </a:extLst>
        </xdr:cNvPr>
        <xdr:cNvPicPr>
          <a:picLocks noChangeAspect="1" noChangeArrowheads="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rcRect/>
        <a:stretch>
          <a:fillRect/>
        </a:stretch>
      </xdr:blipFill>
      <xdr:spPr bwMode="auto">
        <a:xfrm>
          <a:off x="2990850" y="590550"/>
          <a:ext cx="248582"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263120</xdr:colOff>
      <xdr:row>65</xdr:row>
      <xdr:rowOff>19050</xdr:rowOff>
    </xdr:from>
    <xdr:to>
      <xdr:col>2</xdr:col>
      <xdr:colOff>492487</xdr:colOff>
      <xdr:row>66</xdr:row>
      <xdr:rowOff>73025</xdr:rowOff>
    </xdr:to>
    <xdr:pic>
      <xdr:nvPicPr>
        <xdr:cNvPr id="8" name="Picture 7" descr="Work Order Svg Png Icon Free Download (#395451) - OnlineWebFonts.COM">
          <a:extLst>
            <a:ext uri="{FF2B5EF4-FFF2-40B4-BE49-F238E27FC236}">
              <a16:creationId xmlns:a16="http://schemas.microsoft.com/office/drawing/2014/main" id="{E2592045-BDCD-4166-8976-B8EC3E510609}"/>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a:stretch>
          <a:fillRect/>
        </a:stretch>
      </xdr:blipFill>
      <xdr:spPr bwMode="auto">
        <a:xfrm>
          <a:off x="453620" y="8966200"/>
          <a:ext cx="219842"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15</xdr:col>
      <xdr:colOff>292100</xdr:colOff>
      <xdr:row>65</xdr:row>
      <xdr:rowOff>76200</xdr:rowOff>
    </xdr:from>
    <xdr:ext cx="274320" cy="274320"/>
    <xdr:pic>
      <xdr:nvPicPr>
        <xdr:cNvPr id="13" name="Graphic 12" descr="Upward trend with solid fill">
          <a:extLst>
            <a:ext uri="{FF2B5EF4-FFF2-40B4-BE49-F238E27FC236}">
              <a16:creationId xmlns:a16="http://schemas.microsoft.com/office/drawing/2014/main" id="{992FDA73-A2C2-4900-BB92-CA65C815BA34}"/>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15</xdr:col>
      <xdr:colOff>292100</xdr:colOff>
      <xdr:row>65</xdr:row>
      <xdr:rowOff>76200</xdr:rowOff>
    </xdr:from>
    <xdr:ext cx="274320" cy="274320"/>
    <xdr:pic>
      <xdr:nvPicPr>
        <xdr:cNvPr id="15" name="Graphic 14" descr="Upward trend with solid fill">
          <a:extLst>
            <a:ext uri="{FF2B5EF4-FFF2-40B4-BE49-F238E27FC236}">
              <a16:creationId xmlns:a16="http://schemas.microsoft.com/office/drawing/2014/main" id="{E8F5F11F-BBF0-4E2A-AB82-5243D0E8E1E3}"/>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2</xdr:col>
      <xdr:colOff>158751</xdr:colOff>
      <xdr:row>12</xdr:row>
      <xdr:rowOff>57149</xdr:rowOff>
    </xdr:from>
    <xdr:ext cx="266700" cy="275619"/>
    <xdr:pic>
      <xdr:nvPicPr>
        <xdr:cNvPr id="17" name="Graphic 16" descr="Water with solid fill">
          <a:extLst>
            <a:ext uri="{FF2B5EF4-FFF2-40B4-BE49-F238E27FC236}">
              <a16:creationId xmlns:a16="http://schemas.microsoft.com/office/drawing/2014/main" id="{8A829D1C-661A-43F3-9478-B3C48B8AAEF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49251" y="3314699"/>
          <a:ext cx="266700" cy="275619"/>
        </a:xfrm>
        <a:prstGeom prst="rect">
          <a:avLst/>
        </a:prstGeom>
      </xdr:spPr>
    </xdr:pic>
    <xdr:clientData/>
  </xdr:oneCellAnchor>
  <mc:AlternateContent xmlns:mc="http://schemas.openxmlformats.org/markup-compatibility/2006">
    <mc:Choice xmlns:a14="http://schemas.microsoft.com/office/drawing/2010/main" Requires="a14">
      <xdr:twoCellAnchor editAs="oneCell">
        <xdr:from>
          <xdr:col>2</xdr:col>
          <xdr:colOff>126862</xdr:colOff>
          <xdr:row>15</xdr:row>
          <xdr:rowOff>8986</xdr:rowOff>
        </xdr:from>
        <xdr:to>
          <xdr:col>2</xdr:col>
          <xdr:colOff>681990</xdr:colOff>
          <xdr:row>18</xdr:row>
          <xdr:rowOff>2622</xdr:rowOff>
        </xdr:to>
        <xdr:pic>
          <xdr:nvPicPr>
            <xdr:cNvPr id="21" name="Picture 20">
              <a:extLst>
                <a:ext uri="{FF2B5EF4-FFF2-40B4-BE49-F238E27FC236}">
                  <a16:creationId xmlns:a16="http://schemas.microsoft.com/office/drawing/2014/main" id="{B419B83C-68A9-CDBE-50AA-12336DDCB5F6}"/>
                </a:ext>
              </a:extLst>
            </xdr:cNvPr>
            <xdr:cNvPicPr>
              <a:picLocks noChangeAspect="1" noChangeArrowheads="1"/>
              <a:extLst>
                <a:ext uri="{84589F7E-364E-4C9E-8A38-B11213B215E9}">
                  <a14:cameraTool cellRange="Icono_tipologia" spid="_x0000_s2933"/>
                </a:ext>
              </a:extLst>
            </xdr:cNvPicPr>
          </xdr:nvPicPr>
          <xdr:blipFill>
            <a:blip xmlns:r="http://schemas.openxmlformats.org/officeDocument/2006/relationships" r:embed="rId12"/>
            <a:srcRect/>
            <a:stretch>
              <a:fillRect/>
            </a:stretch>
          </xdr:blipFill>
          <xdr:spPr bwMode="auto">
            <a:xfrm>
              <a:off x="317362" y="2075911"/>
              <a:ext cx="549413" cy="543602"/>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60324</xdr:colOff>
          <xdr:row>33</xdr:row>
          <xdr:rowOff>117473</xdr:rowOff>
        </xdr:from>
        <xdr:to>
          <xdr:col>18</xdr:col>
          <xdr:colOff>460989</xdr:colOff>
          <xdr:row>59</xdr:row>
          <xdr:rowOff>262890</xdr:rowOff>
        </xdr:to>
        <xdr:pic>
          <xdr:nvPicPr>
            <xdr:cNvPr id="16" name="Imagen 15">
              <a:extLst>
                <a:ext uri="{FF2B5EF4-FFF2-40B4-BE49-F238E27FC236}">
                  <a16:creationId xmlns:a16="http://schemas.microsoft.com/office/drawing/2014/main" id="{CEF67A6A-F73B-BF8F-DC3E-08DB8C9A7022}"/>
                </a:ext>
              </a:extLst>
            </xdr:cNvPr>
            <xdr:cNvPicPr>
              <a:picLocks noChangeAspect="1" noChangeArrowheads="1"/>
              <a:extLst>
                <a:ext uri="{84589F7E-364E-4C9E-8A38-B11213B215E9}">
                  <a14:cameraTool cellRange="Foto_ficha" spid="_x0000_s2934"/>
                </a:ext>
              </a:extLst>
            </xdr:cNvPicPr>
          </xdr:nvPicPr>
          <xdr:blipFill>
            <a:blip xmlns:r="http://schemas.openxmlformats.org/officeDocument/2006/relationships" r:embed="rId13"/>
            <a:srcRect/>
            <a:stretch>
              <a:fillRect/>
            </a:stretch>
          </xdr:blipFill>
          <xdr:spPr bwMode="auto">
            <a:xfrm>
              <a:off x="3555999" y="4746623"/>
              <a:ext cx="6675100" cy="4578352"/>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1</xdr:col>
      <xdr:colOff>241149</xdr:colOff>
      <xdr:row>1</xdr:row>
      <xdr:rowOff>55804</xdr:rowOff>
    </xdr:from>
    <xdr:to>
      <xdr:col>1</xdr:col>
      <xdr:colOff>586749</xdr:colOff>
      <xdr:row>1</xdr:row>
      <xdr:rowOff>493954</xdr:rowOff>
    </xdr:to>
    <xdr:pic>
      <xdr:nvPicPr>
        <xdr:cNvPr id="2" name="Picture 3">
          <a:extLst>
            <a:ext uri="{FF2B5EF4-FFF2-40B4-BE49-F238E27FC236}">
              <a16:creationId xmlns:a16="http://schemas.microsoft.com/office/drawing/2014/main" id="{80979F11-F38C-4752-A80B-E0035C9208CF}"/>
            </a:ext>
          </a:extLst>
        </xdr:cNvPr>
        <xdr:cNvPicPr>
          <a:picLocks noChangeAspect="1" noChangeArrowheads="1"/>
        </xdr:cNvPicPr>
      </xdr:nvPicPr>
      <xdr:blipFill rotWithShape="1">
        <a:blip xmlns:r="http://schemas.openxmlformats.org/officeDocument/2006/relationships" r:embed="rId1" cstate="print">
          <a:clrChange>
            <a:clrFrom>
              <a:srgbClr val="F2F2F3"/>
            </a:clrFrom>
            <a:clrTo>
              <a:srgbClr val="F2F2F3">
                <a:alpha val="0"/>
              </a:srgbClr>
            </a:clrTo>
          </a:clrChange>
          <a:grayscl/>
          <a:biLevel thresh="50000"/>
          <a:extLst>
            <a:ext uri="{28A0092B-C50C-407E-A947-70E740481C1C}">
              <a14:useLocalDpi xmlns:a14="http://schemas.microsoft.com/office/drawing/2010/main" val="0"/>
            </a:ext>
          </a:extLst>
        </a:blip>
        <a:srcRect l="8461" t="14916" r="7142" b="20860"/>
        <a:stretch/>
      </xdr:blipFill>
      <xdr:spPr bwMode="auto">
        <a:xfrm>
          <a:off x="3387683" y="246304"/>
          <a:ext cx="34560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187178</xdr:colOff>
      <xdr:row>2</xdr:row>
      <xdr:rowOff>52176</xdr:rowOff>
    </xdr:from>
    <xdr:to>
      <xdr:col>1</xdr:col>
      <xdr:colOff>640720</xdr:colOff>
      <xdr:row>2</xdr:row>
      <xdr:rowOff>490326</xdr:rowOff>
    </xdr:to>
    <xdr:pic>
      <xdr:nvPicPr>
        <xdr:cNvPr id="3" name="Picture 4">
          <a:extLst>
            <a:ext uri="{FF2B5EF4-FFF2-40B4-BE49-F238E27FC236}">
              <a16:creationId xmlns:a16="http://schemas.microsoft.com/office/drawing/2014/main" id="{A2220C29-A25D-48BA-BD73-DEE8486FB5C6}"/>
            </a:ext>
          </a:extLst>
        </xdr:cNvPr>
        <xdr:cNvPicPr>
          <a:picLocks noChangeAspect="1" noChangeArrowheads="1"/>
        </xdr:cNvPicPr>
      </xdr:nvPicPr>
      <xdr:blipFill rotWithShape="1">
        <a:blip xmlns:r="http://schemas.openxmlformats.org/officeDocument/2006/relationships" r:embed="rId2" cstate="print">
          <a:grayscl/>
          <a:biLevel thresh="50000"/>
          <a:extLst>
            <a:ext uri="{28A0092B-C50C-407E-A947-70E740481C1C}">
              <a14:useLocalDpi xmlns:a14="http://schemas.microsoft.com/office/drawing/2010/main" val="0"/>
            </a:ext>
          </a:extLst>
        </a:blip>
        <a:srcRect l="5769" t="15162" r="3389" b="22182"/>
        <a:stretch/>
      </xdr:blipFill>
      <xdr:spPr bwMode="auto">
        <a:xfrm>
          <a:off x="3333712" y="748486"/>
          <a:ext cx="453542"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247694</xdr:colOff>
      <xdr:row>3</xdr:row>
      <xdr:rowOff>37662</xdr:rowOff>
    </xdr:from>
    <xdr:to>
      <xdr:col>1</xdr:col>
      <xdr:colOff>580204</xdr:colOff>
      <xdr:row>3</xdr:row>
      <xdr:rowOff>494862</xdr:rowOff>
    </xdr:to>
    <xdr:pic>
      <xdr:nvPicPr>
        <xdr:cNvPr id="4" name="Picture 5">
          <a:extLst>
            <a:ext uri="{FF2B5EF4-FFF2-40B4-BE49-F238E27FC236}">
              <a16:creationId xmlns:a16="http://schemas.microsoft.com/office/drawing/2014/main" id="{3D7CB04E-AA68-40F1-9820-F8443DCF4114}"/>
            </a:ext>
          </a:extLst>
        </xdr:cNvPr>
        <xdr:cNvPicPr>
          <a:picLocks noChangeAspect="1" noChangeArrowheads="1"/>
        </xdr:cNvPicPr>
      </xdr:nvPicPr>
      <xdr:blipFill rotWithShape="1">
        <a:blip xmlns:r="http://schemas.openxmlformats.org/officeDocument/2006/relationships" r:embed="rId3" cstate="print">
          <a:grayscl/>
          <a:biLevel thresh="50000"/>
          <a:extLst>
            <a:ext uri="{28A0092B-C50C-407E-A947-70E740481C1C}">
              <a14:useLocalDpi xmlns:a14="http://schemas.microsoft.com/office/drawing/2010/main" val="0"/>
            </a:ext>
          </a:extLst>
        </a:blip>
        <a:srcRect l="7189" t="13275" r="2300" b="19974"/>
        <a:stretch/>
      </xdr:blipFill>
      <xdr:spPr bwMode="auto">
        <a:xfrm>
          <a:off x="3394228" y="1239783"/>
          <a:ext cx="33251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205149</xdr:colOff>
      <xdr:row>4</xdr:row>
      <xdr:rowOff>63062</xdr:rowOff>
    </xdr:from>
    <xdr:to>
      <xdr:col>1</xdr:col>
      <xdr:colOff>622750</xdr:colOff>
      <xdr:row>4</xdr:row>
      <xdr:rowOff>491687</xdr:rowOff>
    </xdr:to>
    <xdr:pic>
      <xdr:nvPicPr>
        <xdr:cNvPr id="5" name="Picture 6">
          <a:extLst>
            <a:ext uri="{FF2B5EF4-FFF2-40B4-BE49-F238E27FC236}">
              <a16:creationId xmlns:a16="http://schemas.microsoft.com/office/drawing/2014/main" id="{76437D97-107A-416E-B63A-D9563E32D8F7}"/>
            </a:ext>
          </a:extLst>
        </xdr:cNvPr>
        <xdr:cNvPicPr>
          <a:picLocks noChangeAspect="1" noChangeArrowheads="1"/>
        </xdr:cNvPicPr>
      </xdr:nvPicPr>
      <xdr:blipFill rotWithShape="1">
        <a:blip xmlns:r="http://schemas.openxmlformats.org/officeDocument/2006/relationships" r:embed="rId4" cstate="print">
          <a:grayscl/>
          <a:biLevel thresh="50000"/>
          <a:extLst>
            <a:ext uri="{28A0092B-C50C-407E-A947-70E740481C1C}">
              <a14:useLocalDpi xmlns:a14="http://schemas.microsoft.com/office/drawing/2010/main" val="0"/>
            </a:ext>
          </a:extLst>
        </a:blip>
        <a:srcRect l="7085" t="15044" r="7517" b="20733"/>
        <a:stretch/>
      </xdr:blipFill>
      <xdr:spPr bwMode="auto">
        <a:xfrm>
          <a:off x="3351683" y="1770993"/>
          <a:ext cx="417601"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209511</xdr:colOff>
      <xdr:row>5</xdr:row>
      <xdr:rowOff>30405</xdr:rowOff>
    </xdr:from>
    <xdr:to>
      <xdr:col>1</xdr:col>
      <xdr:colOff>618388</xdr:colOff>
      <xdr:row>5</xdr:row>
      <xdr:rowOff>487605</xdr:rowOff>
    </xdr:to>
    <xdr:pic>
      <xdr:nvPicPr>
        <xdr:cNvPr id="6" name="Picture 7">
          <a:extLst>
            <a:ext uri="{FF2B5EF4-FFF2-40B4-BE49-F238E27FC236}">
              <a16:creationId xmlns:a16="http://schemas.microsoft.com/office/drawing/2014/main" id="{A1B6D834-7714-49BE-A7A3-780214D542AC}"/>
            </a:ext>
          </a:extLst>
        </xdr:cNvPr>
        <xdr:cNvPicPr>
          <a:picLocks noChangeAspect="1" noChangeArrowheads="1"/>
        </xdr:cNvPicPr>
      </xdr:nvPicPr>
      <xdr:blipFill rotWithShape="1">
        <a:blip xmlns:r="http://schemas.openxmlformats.org/officeDocument/2006/relationships" r:embed="rId5" cstate="print">
          <a:grayscl/>
          <a:biLevel thresh="50000"/>
          <a:extLst>
            <a:ext uri="{28A0092B-C50C-407E-A947-70E740481C1C}">
              <a14:useLocalDpi xmlns:a14="http://schemas.microsoft.com/office/drawing/2010/main" val="0"/>
            </a:ext>
          </a:extLst>
        </a:blip>
        <a:srcRect l="4412" t="14032" r="3151" b="23767"/>
        <a:stretch/>
      </xdr:blipFill>
      <xdr:spPr bwMode="auto">
        <a:xfrm>
          <a:off x="3356045" y="2244146"/>
          <a:ext cx="408877"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269570</xdr:colOff>
      <xdr:row>6</xdr:row>
      <xdr:rowOff>24962</xdr:rowOff>
    </xdr:from>
    <xdr:to>
      <xdr:col>1</xdr:col>
      <xdr:colOff>558328</xdr:colOff>
      <xdr:row>6</xdr:row>
      <xdr:rowOff>482162</xdr:rowOff>
    </xdr:to>
    <xdr:pic>
      <xdr:nvPicPr>
        <xdr:cNvPr id="7" name="Imagen 1">
          <a:extLst>
            <a:ext uri="{FF2B5EF4-FFF2-40B4-BE49-F238E27FC236}">
              <a16:creationId xmlns:a16="http://schemas.microsoft.com/office/drawing/2014/main" id="{A5B35E7E-5883-4EA6-80E9-92E9E6332E59}"/>
            </a:ext>
          </a:extLst>
        </xdr:cNvPr>
        <xdr:cNvPicPr>
          <a:picLocks noChangeAspect="1" noChangeArrowheads="1"/>
        </xdr:cNvPicPr>
      </xdr:nvPicPr>
      <xdr:blipFill rotWithShape="1">
        <a:blip xmlns:r="http://schemas.openxmlformats.org/officeDocument/2006/relationships" r:embed="rId6" cstate="print">
          <a:grayscl/>
          <a:biLevel thresh="50000"/>
          <a:extLst>
            <a:ext uri="{28A0092B-C50C-407E-A947-70E740481C1C}">
              <a14:useLocalDpi xmlns:a14="http://schemas.microsoft.com/office/drawing/2010/main" val="0"/>
            </a:ext>
          </a:extLst>
        </a:blip>
        <a:srcRect t="13274" r="4000" b="19469"/>
        <a:stretch/>
      </xdr:blipFill>
      <xdr:spPr bwMode="auto">
        <a:xfrm>
          <a:off x="3416104" y="2744514"/>
          <a:ext cx="288758"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person displayName="Jonathan Nogales Pimentel" id="{DF228170-6188-43EE-945A-8E8E8FD98372}" userId="Jonathan Nogales Pimente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A18" dT="2025-06-18T20:51:26.38" personId="{DF228170-6188-43EE-945A-8E8E8FD98372}" id="{89B033EF-4C3B-42B4-B49F-4972BA55561B}">
    <text xml:space="preserve">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21E4A-EA1B-4FB9-8886-A1916B111089}">
  <dimension ref="A1:AF34"/>
  <sheetViews>
    <sheetView zoomScale="80" zoomScaleNormal="80" workbookViewId="0">
      <pane xSplit="2" ySplit="2" topLeftCell="C3" activePane="bottomRight" state="frozen"/>
      <selection pane="topRight" activeCell="H15" sqref="H15"/>
      <selection pane="bottomLeft" activeCell="H15" sqref="H15"/>
      <selection pane="bottomRight" activeCell="E3" sqref="E3"/>
    </sheetView>
  </sheetViews>
  <sheetFormatPr defaultColWidth="9.08984375" defaultRowHeight="14" x14ac:dyDescent="0.35"/>
  <cols>
    <col min="1" max="1" width="9.08984375" style="17"/>
    <col min="2" max="2" width="36.6328125" style="18" bestFit="1" customWidth="1"/>
    <col min="3" max="3" width="55.54296875" style="17" customWidth="1"/>
    <col min="4" max="4" width="47.6328125" style="18" bestFit="1" customWidth="1"/>
    <col min="5" max="5" width="60.6328125" style="2" customWidth="1"/>
    <col min="6" max="11" width="19.36328125" style="14" customWidth="1"/>
    <col min="12" max="13" width="17.453125" style="14" customWidth="1"/>
    <col min="14" max="21" width="19.6328125" style="16" customWidth="1"/>
    <col min="22" max="22" width="23.36328125" style="2" bestFit="1" customWidth="1"/>
    <col min="23" max="23" width="30.08984375" style="2" customWidth="1"/>
    <col min="24" max="32" width="15.54296875" style="14" customWidth="1"/>
    <col min="33" max="16384" width="9.08984375" style="13"/>
  </cols>
  <sheetData>
    <row r="1" spans="1:32" s="12" customFormat="1" ht="15" customHeight="1" x14ac:dyDescent="0.35">
      <c r="A1" s="47" t="s">
        <v>0</v>
      </c>
      <c r="B1" s="47" t="s">
        <v>1</v>
      </c>
      <c r="C1" s="47" t="s">
        <v>2</v>
      </c>
      <c r="D1" s="47" t="s">
        <v>3</v>
      </c>
      <c r="E1" s="48" t="s">
        <v>4</v>
      </c>
      <c r="F1" s="49" t="s">
        <v>5</v>
      </c>
      <c r="G1" s="49"/>
      <c r="H1" s="49" t="s">
        <v>6</v>
      </c>
      <c r="I1" s="49"/>
      <c r="J1" s="49"/>
      <c r="K1" s="49"/>
      <c r="L1" s="49" t="s">
        <v>7</v>
      </c>
      <c r="M1" s="49"/>
      <c r="N1" s="48" t="s">
        <v>8</v>
      </c>
      <c r="O1" s="48"/>
      <c r="P1" s="48"/>
      <c r="Q1" s="48"/>
      <c r="R1" s="48" t="s">
        <v>9</v>
      </c>
      <c r="S1" s="48"/>
      <c r="T1" s="48"/>
      <c r="U1" s="48"/>
      <c r="V1" s="48" t="s">
        <v>10</v>
      </c>
      <c r="W1" s="48" t="s">
        <v>11</v>
      </c>
      <c r="X1" s="49" t="s">
        <v>12</v>
      </c>
      <c r="Y1" s="49"/>
      <c r="Z1" s="49"/>
      <c r="AA1" s="49" t="s">
        <v>13</v>
      </c>
      <c r="AB1" s="49"/>
      <c r="AC1" s="49"/>
      <c r="AD1" s="49" t="s">
        <v>14</v>
      </c>
      <c r="AE1" s="49"/>
      <c r="AF1" s="49"/>
    </row>
    <row r="2" spans="1:32" s="12" customFormat="1" x14ac:dyDescent="0.35">
      <c r="A2" s="47"/>
      <c r="B2" s="47"/>
      <c r="C2" s="47"/>
      <c r="D2" s="47"/>
      <c r="E2" s="48"/>
      <c r="F2" s="11" t="s">
        <v>15</v>
      </c>
      <c r="G2" s="11" t="s">
        <v>16</v>
      </c>
      <c r="H2" s="11" t="s">
        <v>17</v>
      </c>
      <c r="I2" s="11" t="s">
        <v>18</v>
      </c>
      <c r="J2" s="11" t="s">
        <v>19</v>
      </c>
      <c r="K2" s="11" t="s">
        <v>20</v>
      </c>
      <c r="L2" s="11" t="s">
        <v>21</v>
      </c>
      <c r="M2" s="11" t="s">
        <v>22</v>
      </c>
      <c r="N2" s="48"/>
      <c r="O2" s="48"/>
      <c r="P2" s="48"/>
      <c r="Q2" s="48"/>
      <c r="R2" s="48"/>
      <c r="S2" s="48"/>
      <c r="T2" s="48"/>
      <c r="U2" s="48"/>
      <c r="V2" s="48"/>
      <c r="W2" s="48"/>
      <c r="X2" s="11" t="s">
        <v>23</v>
      </c>
      <c r="Y2" s="11" t="s">
        <v>24</v>
      </c>
      <c r="Z2" s="11" t="s">
        <v>25</v>
      </c>
      <c r="AA2" s="11" t="s">
        <v>23</v>
      </c>
      <c r="AB2" s="11" t="s">
        <v>24</v>
      </c>
      <c r="AC2" s="11" t="s">
        <v>25</v>
      </c>
      <c r="AD2" s="11" t="s">
        <v>23</v>
      </c>
      <c r="AE2" s="11" t="s">
        <v>24</v>
      </c>
      <c r="AF2" s="11" t="s">
        <v>25</v>
      </c>
    </row>
    <row r="3" spans="1:32" ht="249.9" customHeight="1" x14ac:dyDescent="0.35">
      <c r="A3" s="17">
        <v>1</v>
      </c>
      <c r="B3" s="18" t="s">
        <v>232</v>
      </c>
      <c r="D3" s="18" t="s">
        <v>26</v>
      </c>
      <c r="E3" s="2" t="s">
        <v>27</v>
      </c>
      <c r="F3" s="14" t="s">
        <v>28</v>
      </c>
      <c r="H3" s="14">
        <f>HLOOKUP($B3,Desafios!$B$1:$V$30,MATCH(SbN!H$2,Desafios!$A$1:$A$30,0),0)</f>
        <v>4</v>
      </c>
      <c r="I3" s="14">
        <f>HLOOKUP($B3,Desafios!$B$1:$V$30,MATCH(SbN!I$2,Desafios!$A$1:$A$30,0),0)</f>
        <v>4</v>
      </c>
      <c r="J3" s="14">
        <f>HLOOKUP($B3,Desafios!$B$1:$V$30,MATCH(SbN!J$2,Desafios!$A$1:$A$30,0),0)</f>
        <v>5</v>
      </c>
      <c r="K3" s="14">
        <f>HLOOKUP($B3,Desafios!$B$1:$V$30,MATCH(SbN!K$2,Desafios!$A$1:$A$30,0),0)</f>
        <v>4</v>
      </c>
      <c r="L3" s="15">
        <f>VLOOKUP($A3,Costos!$A$1:$F$22,5,FALSE)</f>
        <v>1</v>
      </c>
      <c r="M3" s="15">
        <f>VLOOKUP($A3,Costos!$A$1:$F$22,6,FALSE)</f>
        <v>1</v>
      </c>
      <c r="N3" s="16" t="s">
        <v>29</v>
      </c>
      <c r="O3" s="16" t="s">
        <v>30</v>
      </c>
      <c r="P3" s="16" t="s">
        <v>31</v>
      </c>
      <c r="Q3" s="16" t="s">
        <v>32</v>
      </c>
      <c r="R3" s="16" t="s">
        <v>33</v>
      </c>
      <c r="S3" s="16" t="s">
        <v>34</v>
      </c>
      <c r="T3" s="16" t="s">
        <v>35</v>
      </c>
      <c r="U3" s="16" t="s">
        <v>36</v>
      </c>
      <c r="W3" s="2" t="s">
        <v>37</v>
      </c>
      <c r="X3" s="14" t="s">
        <v>38</v>
      </c>
      <c r="Y3" s="14" t="s">
        <v>122</v>
      </c>
      <c r="Z3" s="14" t="s">
        <v>122</v>
      </c>
      <c r="AA3" s="14" t="s">
        <v>39</v>
      </c>
      <c r="AB3" s="14" t="s">
        <v>40</v>
      </c>
      <c r="AC3" s="14" t="s">
        <v>38</v>
      </c>
      <c r="AD3" s="14" t="s">
        <v>40</v>
      </c>
      <c r="AE3" s="14" t="s">
        <v>38</v>
      </c>
      <c r="AF3" s="14" t="s">
        <v>122</v>
      </c>
    </row>
    <row r="4" spans="1:32" ht="249.9" customHeight="1" x14ac:dyDescent="0.35">
      <c r="A4" s="17">
        <v>2</v>
      </c>
      <c r="B4" s="18" t="s">
        <v>41</v>
      </c>
      <c r="D4" s="18" t="s">
        <v>26</v>
      </c>
      <c r="E4" s="2" t="s">
        <v>42</v>
      </c>
      <c r="F4" s="14" t="s">
        <v>28</v>
      </c>
      <c r="H4" s="14">
        <f>HLOOKUP($B4,Desafios!$B$1:$V$30,MATCH(SbN!H$2,Desafios!$A$1:$A$30,0),0)</f>
        <v>3</v>
      </c>
      <c r="I4" s="14">
        <f>HLOOKUP($B4,Desafios!$B$1:$V$30,MATCH(SbN!I$2,Desafios!$A$1:$A$30,0),0)</f>
        <v>3</v>
      </c>
      <c r="J4" s="14">
        <f>HLOOKUP($B4,Desafios!$B$1:$V$30,MATCH(SbN!J$2,Desafios!$A$1:$A$30,0),0)</f>
        <v>5</v>
      </c>
      <c r="K4" s="14">
        <f>HLOOKUP($B4,Desafios!$B$1:$V$30,MATCH(SbN!K$2,Desafios!$A$1:$A$30,0),0)</f>
        <v>4</v>
      </c>
      <c r="L4" s="15">
        <f>VLOOKUP($A4,Costos!$A$1:$F$22,5,FALSE)</f>
        <v>1</v>
      </c>
      <c r="M4" s="15">
        <f>VLOOKUP($A4,Costos!$A$1:$F$22,6,FALSE)</f>
        <v>1</v>
      </c>
      <c r="N4" s="16" t="s">
        <v>43</v>
      </c>
      <c r="O4" s="16" t="s">
        <v>44</v>
      </c>
      <c r="P4" s="16" t="s">
        <v>45</v>
      </c>
      <c r="Q4" s="16" t="s">
        <v>346</v>
      </c>
      <c r="R4" s="16" t="s">
        <v>46</v>
      </c>
      <c r="S4" s="16" t="s">
        <v>47</v>
      </c>
      <c r="T4" s="16" t="s">
        <v>48</v>
      </c>
      <c r="U4" s="16" t="s">
        <v>49</v>
      </c>
      <c r="W4" s="2" t="s">
        <v>50</v>
      </c>
      <c r="X4" s="14" t="s">
        <v>39</v>
      </c>
      <c r="Y4" s="14" t="s">
        <v>40</v>
      </c>
      <c r="Z4" s="14" t="s">
        <v>40</v>
      </c>
      <c r="AA4" s="14" t="s">
        <v>38</v>
      </c>
      <c r="AB4" s="14" t="s">
        <v>38</v>
      </c>
      <c r="AC4" s="14" t="s">
        <v>38</v>
      </c>
      <c r="AD4" s="14" t="s">
        <v>38</v>
      </c>
      <c r="AE4" s="14" t="s">
        <v>38</v>
      </c>
      <c r="AF4" s="14" t="s">
        <v>40</v>
      </c>
    </row>
    <row r="5" spans="1:32" ht="249.9" customHeight="1" x14ac:dyDescent="0.35">
      <c r="A5" s="17">
        <v>4</v>
      </c>
      <c r="B5" s="18" t="s">
        <v>335</v>
      </c>
      <c r="D5" s="18" t="s">
        <v>26</v>
      </c>
      <c r="E5" s="2" t="s">
        <v>347</v>
      </c>
      <c r="F5" s="14" t="s">
        <v>28</v>
      </c>
      <c r="H5" s="14">
        <f>HLOOKUP($B5,Desafios!$B$1:$V$30,MATCH(SbN!H$2,Desafios!$A$1:$A$30,0),0)</f>
        <v>4</v>
      </c>
      <c r="I5" s="14">
        <f>HLOOKUP($B5,Desafios!$B$1:$V$30,MATCH(SbN!I$2,Desafios!$A$1:$A$30,0),0)</f>
        <v>3</v>
      </c>
      <c r="J5" s="14">
        <f>HLOOKUP($B5,Desafios!$B$1:$V$30,MATCH(SbN!J$2,Desafios!$A$1:$A$30,0),0)</f>
        <v>5</v>
      </c>
      <c r="K5" s="14">
        <f>HLOOKUP($B5,Desafios!$B$1:$V$30,MATCH(SbN!K$2,Desafios!$A$1:$A$30,0),0)</f>
        <v>4</v>
      </c>
      <c r="L5" s="15">
        <f>VLOOKUP($A5,Costos!$A$1:$F$22,5,FALSE)</f>
        <v>1</v>
      </c>
      <c r="M5" s="15">
        <f>VLOOKUP($A5,Costos!$A$1:$F$22,6,FALSE)</f>
        <v>1</v>
      </c>
      <c r="N5" s="16" t="s">
        <v>51</v>
      </c>
      <c r="O5" s="16" t="s">
        <v>52</v>
      </c>
      <c r="P5" s="16" t="s">
        <v>53</v>
      </c>
      <c r="Q5" s="16" t="s">
        <v>54</v>
      </c>
      <c r="R5" s="16" t="s">
        <v>55</v>
      </c>
      <c r="S5" s="16" t="s">
        <v>56</v>
      </c>
      <c r="T5" s="16" t="s">
        <v>57</v>
      </c>
      <c r="U5" s="16" t="s">
        <v>58</v>
      </c>
      <c r="W5" s="2" t="s">
        <v>59</v>
      </c>
      <c r="X5" s="14" t="s">
        <v>38</v>
      </c>
      <c r="Y5" s="14" t="s">
        <v>122</v>
      </c>
      <c r="Z5" s="14" t="s">
        <v>122</v>
      </c>
      <c r="AA5" s="14" t="s">
        <v>40</v>
      </c>
      <c r="AB5" s="14" t="s">
        <v>40</v>
      </c>
      <c r="AC5" s="14" t="s">
        <v>38</v>
      </c>
      <c r="AD5" s="14" t="s">
        <v>40</v>
      </c>
      <c r="AE5" s="14" t="s">
        <v>38</v>
      </c>
      <c r="AF5" s="14" t="s">
        <v>38</v>
      </c>
    </row>
    <row r="6" spans="1:32" ht="249.9" customHeight="1" x14ac:dyDescent="0.35">
      <c r="A6" s="17">
        <v>3</v>
      </c>
      <c r="B6" s="18" t="s">
        <v>60</v>
      </c>
      <c r="D6" s="18" t="s">
        <v>26</v>
      </c>
      <c r="E6" s="2" t="s">
        <v>349</v>
      </c>
      <c r="F6" s="14" t="s">
        <v>28</v>
      </c>
      <c r="H6" s="14">
        <f>HLOOKUP($B6,Desafios!$B$1:$V$30,MATCH(SbN!H$2,Desafios!$A$1:$A$30,0),0)</f>
        <v>4</v>
      </c>
      <c r="I6" s="14">
        <f>HLOOKUP($B6,Desafios!$B$1:$V$30,MATCH(SbN!I$2,Desafios!$A$1:$A$30,0),0)</f>
        <v>3</v>
      </c>
      <c r="J6" s="14">
        <f>HLOOKUP($B6,Desafios!$B$1:$V$30,MATCH(SbN!J$2,Desafios!$A$1:$A$30,0),0)</f>
        <v>5</v>
      </c>
      <c r="K6" s="14">
        <f>HLOOKUP($B6,Desafios!$B$1:$V$30,MATCH(SbN!K$2,Desafios!$A$1:$A$30,0),0)</f>
        <v>4</v>
      </c>
      <c r="L6" s="15">
        <f>VLOOKUP($A6,Costos!$A$1:$F$22,5,FALSE)</f>
        <v>1</v>
      </c>
      <c r="M6" s="15">
        <f>VLOOKUP($A6,Costos!$A$1:$F$22,6,FALSE)</f>
        <v>1</v>
      </c>
      <c r="N6" s="16" t="s">
        <v>61</v>
      </c>
      <c r="O6" s="16" t="s">
        <v>62</v>
      </c>
      <c r="P6" s="16" t="s">
        <v>63</v>
      </c>
      <c r="Q6" s="16" t="s">
        <v>64</v>
      </c>
      <c r="R6" s="16" t="s">
        <v>65</v>
      </c>
      <c r="S6" s="16" t="s">
        <v>66</v>
      </c>
      <c r="T6" s="16" t="s">
        <v>67</v>
      </c>
      <c r="U6" s="16" t="s">
        <v>68</v>
      </c>
      <c r="W6" s="2" t="s">
        <v>69</v>
      </c>
      <c r="X6" s="14" t="s">
        <v>38</v>
      </c>
      <c r="Y6" s="14" t="s">
        <v>122</v>
      </c>
      <c r="Z6" s="14" t="s">
        <v>122</v>
      </c>
      <c r="AA6" s="14" t="s">
        <v>39</v>
      </c>
      <c r="AB6" s="14" t="s">
        <v>40</v>
      </c>
      <c r="AC6" s="14" t="s">
        <v>38</v>
      </c>
      <c r="AD6" s="14" t="s">
        <v>40</v>
      </c>
      <c r="AE6" s="14" t="s">
        <v>38</v>
      </c>
      <c r="AF6" s="14" t="s">
        <v>38</v>
      </c>
    </row>
    <row r="7" spans="1:32" ht="249.9" customHeight="1" x14ac:dyDescent="0.35">
      <c r="A7" s="17">
        <v>5</v>
      </c>
      <c r="B7" s="18" t="s">
        <v>341</v>
      </c>
      <c r="D7" s="18" t="s">
        <v>26</v>
      </c>
      <c r="E7" s="2" t="s">
        <v>70</v>
      </c>
      <c r="F7" s="14" t="s">
        <v>28</v>
      </c>
      <c r="G7" s="14" t="s">
        <v>28</v>
      </c>
      <c r="H7" s="14">
        <f>HLOOKUP($B7,Desafios!$B$1:$V$30,MATCH(SbN!H$2,Desafios!$A$1:$A$30,0),0)</f>
        <v>4</v>
      </c>
      <c r="I7" s="14">
        <f>HLOOKUP($B7,Desafios!$B$1:$V$30,MATCH(SbN!I$2,Desafios!$A$1:$A$30,0),0)</f>
        <v>4</v>
      </c>
      <c r="J7" s="14">
        <f>HLOOKUP($B7,Desafios!$B$1:$V$30,MATCH(SbN!J$2,Desafios!$A$1:$A$30,0),0)</f>
        <v>5</v>
      </c>
      <c r="K7" s="14">
        <f>HLOOKUP($B7,Desafios!$B$1:$V$30,MATCH(SbN!K$2,Desafios!$A$1:$A$30,0),0)</f>
        <v>4</v>
      </c>
      <c r="L7" s="15">
        <f>VLOOKUP($A7,Costos!$A$1:$F$22,5,FALSE)</f>
        <v>1</v>
      </c>
      <c r="M7" s="15">
        <f>VLOOKUP($A7,Costos!$A$1:$F$22,6,FALSE)</f>
        <v>1</v>
      </c>
      <c r="N7" s="16" t="s">
        <v>71</v>
      </c>
      <c r="O7" s="16" t="s">
        <v>72</v>
      </c>
      <c r="P7" s="16" t="s">
        <v>73</v>
      </c>
      <c r="Q7" s="16" t="s">
        <v>74</v>
      </c>
      <c r="R7" s="16" t="s">
        <v>75</v>
      </c>
      <c r="S7" s="16" t="s">
        <v>76</v>
      </c>
      <c r="T7" s="16" t="s">
        <v>77</v>
      </c>
      <c r="U7" s="16" t="s">
        <v>78</v>
      </c>
      <c r="W7" s="2" t="s">
        <v>79</v>
      </c>
      <c r="X7" s="14" t="s">
        <v>39</v>
      </c>
      <c r="Y7" s="14" t="s">
        <v>40</v>
      </c>
      <c r="Z7" s="14" t="s">
        <v>38</v>
      </c>
      <c r="AA7" s="14" t="s">
        <v>39</v>
      </c>
      <c r="AB7" s="14" t="s">
        <v>40</v>
      </c>
      <c r="AC7" s="14" t="s">
        <v>38</v>
      </c>
      <c r="AD7" s="14" t="s">
        <v>40</v>
      </c>
      <c r="AE7" s="14" t="s">
        <v>38</v>
      </c>
      <c r="AF7" s="14" t="s">
        <v>122</v>
      </c>
    </row>
    <row r="8" spans="1:32" ht="249.9" customHeight="1" x14ac:dyDescent="0.35">
      <c r="A8" s="17">
        <v>6</v>
      </c>
      <c r="B8" s="18" t="s">
        <v>80</v>
      </c>
      <c r="D8" s="18" t="s">
        <v>81</v>
      </c>
      <c r="E8" s="2" t="s">
        <v>82</v>
      </c>
      <c r="F8" s="14" t="s">
        <v>28</v>
      </c>
      <c r="G8" s="14" t="s">
        <v>28</v>
      </c>
      <c r="H8" s="14">
        <f>HLOOKUP($B8,Desafios!$B$1:$V$30,MATCH(SbN!H$2,Desafios!$A$1:$A$30,0),0)</f>
        <v>5</v>
      </c>
      <c r="I8" s="14">
        <f>HLOOKUP($B8,Desafios!$B$1:$V$30,MATCH(SbN!I$2,Desafios!$A$1:$A$30,0),0)</f>
        <v>4</v>
      </c>
      <c r="J8" s="14">
        <f>HLOOKUP($B8,Desafios!$B$1:$V$30,MATCH(SbN!J$2,Desafios!$A$1:$A$30,0),0)</f>
        <v>4</v>
      </c>
      <c r="K8" s="14">
        <f>HLOOKUP($B8,Desafios!$B$1:$V$30,MATCH(SbN!K$2,Desafios!$A$1:$A$30,0),0)</f>
        <v>3</v>
      </c>
      <c r="L8" s="15">
        <f>VLOOKUP($A8,Costos!$A$1:$F$22,5,FALSE)</f>
        <v>3</v>
      </c>
      <c r="M8" s="15">
        <f>VLOOKUP($A8,Costos!$A$1:$F$22,6,FALSE)</f>
        <v>4</v>
      </c>
      <c r="N8" s="16" t="s">
        <v>83</v>
      </c>
      <c r="O8" s="16" t="s">
        <v>84</v>
      </c>
      <c r="P8" s="16" t="s">
        <v>85</v>
      </c>
      <c r="Q8" s="16" t="s">
        <v>86</v>
      </c>
      <c r="R8" s="16" t="s">
        <v>87</v>
      </c>
      <c r="S8" s="16" t="s">
        <v>88</v>
      </c>
      <c r="T8" s="16" t="s">
        <v>89</v>
      </c>
      <c r="U8" s="16" t="s">
        <v>90</v>
      </c>
      <c r="W8" s="2" t="s">
        <v>91</v>
      </c>
      <c r="X8" s="14" t="s">
        <v>38</v>
      </c>
      <c r="Y8" s="14" t="s">
        <v>122</v>
      </c>
      <c r="Z8" s="14" t="s">
        <v>122</v>
      </c>
      <c r="AA8" s="14" t="s">
        <v>40</v>
      </c>
      <c r="AB8" s="14" t="s">
        <v>38</v>
      </c>
      <c r="AC8" s="14" t="s">
        <v>38</v>
      </c>
      <c r="AD8" s="14" t="s">
        <v>40</v>
      </c>
      <c r="AE8" s="14" t="s">
        <v>38</v>
      </c>
      <c r="AF8" s="14" t="s">
        <v>122</v>
      </c>
    </row>
    <row r="9" spans="1:32" ht="249.9" customHeight="1" x14ac:dyDescent="0.35">
      <c r="A9" s="17">
        <v>7</v>
      </c>
      <c r="B9" s="18" t="s">
        <v>342</v>
      </c>
      <c r="D9" s="18" t="s">
        <v>81</v>
      </c>
      <c r="E9" s="2" t="s">
        <v>92</v>
      </c>
      <c r="G9" s="14" t="s">
        <v>28</v>
      </c>
      <c r="H9" s="14">
        <f>HLOOKUP($B9,Desafios!$B$1:$V$30,MATCH(SbN!H$2,Desafios!$A$1:$A$30,0),0)</f>
        <v>4</v>
      </c>
      <c r="I9" s="14">
        <f>HLOOKUP($B9,Desafios!$B$1:$V$30,MATCH(SbN!I$2,Desafios!$A$1:$A$30,0),0)</f>
        <v>2</v>
      </c>
      <c r="J9" s="14">
        <f>HLOOKUP($B9,Desafios!$B$1:$V$30,MATCH(SbN!J$2,Desafios!$A$1:$A$30,0),0)</f>
        <v>5</v>
      </c>
      <c r="K9" s="14">
        <f>HLOOKUP($B9,Desafios!$B$1:$V$30,MATCH(SbN!K$2,Desafios!$A$1:$A$30,0),0)</f>
        <v>4</v>
      </c>
      <c r="L9" s="15">
        <f>VLOOKUP($A9,Costos!$A$1:$F$22,5,FALSE)</f>
        <v>2</v>
      </c>
      <c r="M9" s="15">
        <f>VLOOKUP($A9,Costos!$A$1:$F$22,6,FALSE)</f>
        <v>2</v>
      </c>
      <c r="N9" s="16" t="s">
        <v>93</v>
      </c>
      <c r="O9" s="16" t="s">
        <v>94</v>
      </c>
      <c r="P9" s="16" t="s">
        <v>95</v>
      </c>
      <c r="Q9" s="16" t="s">
        <v>96</v>
      </c>
      <c r="R9" s="16" t="s">
        <v>350</v>
      </c>
      <c r="S9" s="16" t="s">
        <v>97</v>
      </c>
      <c r="T9" s="16" t="s">
        <v>98</v>
      </c>
      <c r="U9" s="16" t="s">
        <v>99</v>
      </c>
      <c r="W9" s="2" t="s">
        <v>100</v>
      </c>
      <c r="X9" s="14" t="s">
        <v>38</v>
      </c>
      <c r="Y9" s="14" t="s">
        <v>122</v>
      </c>
      <c r="Z9" s="14" t="s">
        <v>122</v>
      </c>
      <c r="AA9" s="14" t="s">
        <v>40</v>
      </c>
      <c r="AB9" s="14" t="s">
        <v>38</v>
      </c>
      <c r="AC9" s="14" t="s">
        <v>122</v>
      </c>
      <c r="AD9" s="14" t="s">
        <v>38</v>
      </c>
      <c r="AE9" s="14" t="s">
        <v>38</v>
      </c>
      <c r="AF9" s="14" t="s">
        <v>122</v>
      </c>
    </row>
    <row r="10" spans="1:32" ht="249.9" customHeight="1" x14ac:dyDescent="0.35">
      <c r="A10" s="17">
        <v>10</v>
      </c>
      <c r="B10" s="18" t="s">
        <v>336</v>
      </c>
      <c r="D10" s="18" t="s">
        <v>101</v>
      </c>
      <c r="E10" s="2" t="s">
        <v>102</v>
      </c>
      <c r="G10" s="14" t="s">
        <v>28</v>
      </c>
      <c r="H10" s="14">
        <f>HLOOKUP($B10,Desafios!$B$1:$V$30,MATCH(SbN!H$2,Desafios!$A$1:$A$30,0),0)</f>
        <v>4</v>
      </c>
      <c r="I10" s="14">
        <f>HLOOKUP($B10,Desafios!$B$1:$V$30,MATCH(SbN!I$2,Desafios!$A$1:$A$30,0),0)</f>
        <v>3</v>
      </c>
      <c r="J10" s="14">
        <f>HLOOKUP($B10,Desafios!$B$1:$V$30,MATCH(SbN!J$2,Desafios!$A$1:$A$30,0),0)</f>
        <v>5</v>
      </c>
      <c r="K10" s="14">
        <f>HLOOKUP($B10,Desafios!$B$1:$V$30,MATCH(SbN!K$2,Desafios!$A$1:$A$30,0),0)</f>
        <v>4</v>
      </c>
      <c r="L10" s="15">
        <f>VLOOKUP($A10,Costos!$A$1:$F$22,5,FALSE)</f>
        <v>3</v>
      </c>
      <c r="M10" s="15">
        <f>VLOOKUP($A10,Costos!$A$1:$F$22,6,FALSE)</f>
        <v>4</v>
      </c>
      <c r="N10" s="16" t="s">
        <v>103</v>
      </c>
      <c r="O10" s="16" t="s">
        <v>104</v>
      </c>
      <c r="P10" s="16" t="s">
        <v>105</v>
      </c>
      <c r="Q10" s="16" t="s">
        <v>106</v>
      </c>
      <c r="R10" s="16" t="s">
        <v>107</v>
      </c>
      <c r="S10" s="16" t="s">
        <v>108</v>
      </c>
      <c r="T10" s="16" t="s">
        <v>109</v>
      </c>
      <c r="U10" s="16" t="s">
        <v>78</v>
      </c>
      <c r="W10" s="2" t="s">
        <v>110</v>
      </c>
      <c r="X10" s="14" t="s">
        <v>38</v>
      </c>
      <c r="Y10" s="14" t="s">
        <v>122</v>
      </c>
      <c r="Z10" s="14" t="s">
        <v>122</v>
      </c>
      <c r="AA10" s="14" t="s">
        <v>39</v>
      </c>
      <c r="AB10" s="14" t="s">
        <v>40</v>
      </c>
      <c r="AC10" s="14" t="s">
        <v>38</v>
      </c>
      <c r="AD10" s="14" t="s">
        <v>40</v>
      </c>
      <c r="AE10" s="14" t="s">
        <v>38</v>
      </c>
      <c r="AF10" s="14" t="s">
        <v>122</v>
      </c>
    </row>
    <row r="11" spans="1:32" ht="249.9" customHeight="1" x14ac:dyDescent="0.35">
      <c r="A11" s="17">
        <v>12</v>
      </c>
      <c r="B11" s="18" t="s">
        <v>111</v>
      </c>
      <c r="D11" s="18" t="s">
        <v>101</v>
      </c>
      <c r="E11" s="2" t="s">
        <v>112</v>
      </c>
      <c r="G11" s="14" t="s">
        <v>28</v>
      </c>
      <c r="H11" s="14">
        <f>HLOOKUP($B11,Desafios!$B$1:$V$30,MATCH(SbN!H$2,Desafios!$A$1:$A$30,0),0)</f>
        <v>4</v>
      </c>
      <c r="I11" s="14">
        <f>HLOOKUP($B11,Desafios!$B$1:$V$30,MATCH(SbN!I$2,Desafios!$A$1:$A$30,0),0)</f>
        <v>3</v>
      </c>
      <c r="J11" s="14">
        <f>HLOOKUP($B11,Desafios!$B$1:$V$30,MATCH(SbN!J$2,Desafios!$A$1:$A$30,0),0)</f>
        <v>5</v>
      </c>
      <c r="K11" s="14">
        <f>HLOOKUP($B11,Desafios!$B$1:$V$30,MATCH(SbN!K$2,Desafios!$A$1:$A$30,0),0)</f>
        <v>4</v>
      </c>
      <c r="L11" s="15">
        <f>VLOOKUP($A11,Costos!$A$1:$F$22,5,FALSE)</f>
        <v>5</v>
      </c>
      <c r="M11" s="15">
        <f>VLOOKUP($A11,Costos!$A$1:$F$22,6,FALSE)</f>
        <v>5</v>
      </c>
      <c r="N11" s="16" t="s">
        <v>113</v>
      </c>
      <c r="O11" s="16" t="s">
        <v>114</v>
      </c>
      <c r="P11" s="16" t="s">
        <v>115</v>
      </c>
      <c r="Q11" s="16" t="s">
        <v>116</v>
      </c>
      <c r="R11" s="16" t="s">
        <v>117</v>
      </c>
      <c r="S11" s="16" t="s">
        <v>118</v>
      </c>
      <c r="T11" s="16" t="s">
        <v>119</v>
      </c>
      <c r="U11" s="16" t="s">
        <v>120</v>
      </c>
      <c r="W11" s="2" t="s">
        <v>121</v>
      </c>
      <c r="X11" s="14" t="s">
        <v>38</v>
      </c>
      <c r="Y11" s="14" t="s">
        <v>122</v>
      </c>
      <c r="Z11" s="14" t="s">
        <v>122</v>
      </c>
      <c r="AA11" s="14" t="s">
        <v>38</v>
      </c>
      <c r="AB11" s="14" t="s">
        <v>38</v>
      </c>
      <c r="AC11" s="14" t="s">
        <v>122</v>
      </c>
      <c r="AD11" s="14" t="s">
        <v>40</v>
      </c>
      <c r="AE11" s="14" t="s">
        <v>38</v>
      </c>
      <c r="AF11" s="14" t="s">
        <v>122</v>
      </c>
    </row>
    <row r="12" spans="1:32" ht="249.9" customHeight="1" x14ac:dyDescent="0.35">
      <c r="A12" s="17">
        <v>11</v>
      </c>
      <c r="B12" s="18" t="s">
        <v>337</v>
      </c>
      <c r="D12" s="18" t="s">
        <v>101</v>
      </c>
      <c r="E12" s="2" t="s">
        <v>351</v>
      </c>
      <c r="F12" s="14" t="s">
        <v>28</v>
      </c>
      <c r="G12" s="14" t="s">
        <v>28</v>
      </c>
      <c r="H12" s="14">
        <f>HLOOKUP($B12,Desafios!$B$1:$V$30,MATCH(SbN!H$2,Desafios!$A$1:$A$30,0),0)</f>
        <v>5</v>
      </c>
      <c r="I12" s="14">
        <f>HLOOKUP($B12,Desafios!$B$1:$V$30,MATCH(SbN!I$2,Desafios!$A$1:$A$30,0),0)</f>
        <v>2</v>
      </c>
      <c r="J12" s="14">
        <f>HLOOKUP($B12,Desafios!$B$1:$V$30,MATCH(SbN!J$2,Desafios!$A$1:$A$30,0),0)</f>
        <v>5</v>
      </c>
      <c r="K12" s="14">
        <f>HLOOKUP($B12,Desafios!$B$1:$V$30,MATCH(SbN!K$2,Desafios!$A$1:$A$30,0),0)</f>
        <v>5</v>
      </c>
      <c r="L12" s="15">
        <f>VLOOKUP($A12,Costos!$A$1:$F$22,5,FALSE)</f>
        <v>4</v>
      </c>
      <c r="M12" s="15">
        <f>VLOOKUP($A12,Costos!$A$1:$F$22,6,FALSE)</f>
        <v>5</v>
      </c>
      <c r="N12" s="16" t="s">
        <v>123</v>
      </c>
      <c r="O12" s="16" t="s">
        <v>124</v>
      </c>
      <c r="P12" s="16" t="s">
        <v>125</v>
      </c>
      <c r="Q12" s="16" t="s">
        <v>103</v>
      </c>
      <c r="R12" s="16" t="s">
        <v>126</v>
      </c>
      <c r="S12" s="16" t="s">
        <v>127</v>
      </c>
      <c r="T12" s="16" t="s">
        <v>128</v>
      </c>
      <c r="U12" s="16" t="s">
        <v>78</v>
      </c>
      <c r="W12" s="2" t="s">
        <v>129</v>
      </c>
      <c r="X12" s="14" t="s">
        <v>38</v>
      </c>
      <c r="Y12" s="14" t="s">
        <v>38</v>
      </c>
      <c r="Z12" s="14" t="s">
        <v>122</v>
      </c>
      <c r="AA12" s="14" t="s">
        <v>40</v>
      </c>
      <c r="AB12" s="14" t="s">
        <v>38</v>
      </c>
      <c r="AC12" s="14" t="s">
        <v>122</v>
      </c>
      <c r="AD12" s="14" t="s">
        <v>40</v>
      </c>
      <c r="AE12" s="14" t="s">
        <v>38</v>
      </c>
      <c r="AF12" s="14" t="s">
        <v>122</v>
      </c>
    </row>
    <row r="13" spans="1:32" ht="249.9" customHeight="1" x14ac:dyDescent="0.35">
      <c r="A13" s="17">
        <v>8</v>
      </c>
      <c r="B13" s="18" t="s">
        <v>230</v>
      </c>
      <c r="D13" s="18" t="s">
        <v>101</v>
      </c>
      <c r="E13" s="2" t="s">
        <v>130</v>
      </c>
      <c r="G13" s="14" t="s">
        <v>28</v>
      </c>
      <c r="H13" s="14">
        <f>HLOOKUP($B13,Desafios!$B$1:$V$30,MATCH(SbN!H$2,Desafios!$A$1:$A$30,0),0)</f>
        <v>3</v>
      </c>
      <c r="I13" s="14">
        <f>HLOOKUP($B13,Desafios!$B$1:$V$30,MATCH(SbN!I$2,Desafios!$A$1:$A$30,0),0)</f>
        <v>3</v>
      </c>
      <c r="J13" s="14">
        <f>HLOOKUP($B13,Desafios!$B$1:$V$30,MATCH(SbN!J$2,Desafios!$A$1:$A$30,0),0)</f>
        <v>5</v>
      </c>
      <c r="K13" s="14">
        <f>HLOOKUP($B13,Desafios!$B$1:$V$30,MATCH(SbN!K$2,Desafios!$A$1:$A$30,0),0)</f>
        <v>4</v>
      </c>
      <c r="L13" s="15">
        <f>VLOOKUP($A13,Costos!$A$1:$F$22,5,FALSE)</f>
        <v>2</v>
      </c>
      <c r="M13" s="15">
        <f>VLOOKUP($A13,Costos!$A$1:$F$22,6,FALSE)</f>
        <v>1</v>
      </c>
      <c r="N13" s="16" t="s">
        <v>131</v>
      </c>
      <c r="O13" s="16" t="s">
        <v>132</v>
      </c>
      <c r="P13" s="16" t="s">
        <v>133</v>
      </c>
      <c r="Q13" s="16" t="s">
        <v>134</v>
      </c>
      <c r="R13" s="16" t="s">
        <v>352</v>
      </c>
      <c r="S13" s="16" t="s">
        <v>135</v>
      </c>
      <c r="T13" s="16" t="s">
        <v>136</v>
      </c>
      <c r="U13" s="16" t="s">
        <v>78</v>
      </c>
      <c r="W13" s="2" t="s">
        <v>137</v>
      </c>
      <c r="X13" s="14" t="s">
        <v>38</v>
      </c>
      <c r="Y13" s="14" t="s">
        <v>122</v>
      </c>
      <c r="Z13" s="14" t="s">
        <v>122</v>
      </c>
      <c r="AA13" s="14" t="s">
        <v>40</v>
      </c>
      <c r="AB13" s="14" t="s">
        <v>40</v>
      </c>
      <c r="AC13" s="14" t="s">
        <v>40</v>
      </c>
      <c r="AD13" s="14" t="s">
        <v>40</v>
      </c>
      <c r="AE13" s="14" t="s">
        <v>38</v>
      </c>
      <c r="AF13" s="14" t="s">
        <v>38</v>
      </c>
    </row>
    <row r="14" spans="1:32" ht="249.9" customHeight="1" x14ac:dyDescent="0.35">
      <c r="A14" s="17">
        <v>13</v>
      </c>
      <c r="B14" s="18" t="s">
        <v>343</v>
      </c>
      <c r="D14" s="18" t="s">
        <v>101</v>
      </c>
      <c r="E14" s="2" t="s">
        <v>353</v>
      </c>
      <c r="G14" s="14" t="s">
        <v>28</v>
      </c>
      <c r="H14" s="14">
        <f>HLOOKUP($B14,Desafios!$B$1:$V$30,MATCH(SbN!H$2,Desafios!$A$1:$A$30,0),0)</f>
        <v>3</v>
      </c>
      <c r="I14" s="14">
        <f>HLOOKUP($B14,Desafios!$B$1:$V$30,MATCH(SbN!I$2,Desafios!$A$1:$A$30,0),0)</f>
        <v>3</v>
      </c>
      <c r="J14" s="14">
        <f>HLOOKUP($B14,Desafios!$B$1:$V$30,MATCH(SbN!J$2,Desafios!$A$1:$A$30,0),0)</f>
        <v>4</v>
      </c>
      <c r="K14" s="14">
        <f>HLOOKUP($B14,Desafios!$B$1:$V$30,MATCH(SbN!K$2,Desafios!$A$1:$A$30,0),0)</f>
        <v>4</v>
      </c>
      <c r="L14" s="15">
        <f>VLOOKUP($A14,Costos!$A$1:$F$22,5,FALSE)</f>
        <v>4</v>
      </c>
      <c r="M14" s="15">
        <f>VLOOKUP($A14,Costos!$A$1:$F$22,6,FALSE)</f>
        <v>1</v>
      </c>
      <c r="N14" s="16" t="s">
        <v>138</v>
      </c>
      <c r="O14" s="16" t="s">
        <v>139</v>
      </c>
      <c r="P14" s="16" t="s">
        <v>103</v>
      </c>
      <c r="Q14" s="16" t="s">
        <v>140</v>
      </c>
      <c r="R14" s="16" t="s">
        <v>141</v>
      </c>
      <c r="S14" s="16" t="s">
        <v>142</v>
      </c>
      <c r="T14" s="16" t="s">
        <v>143</v>
      </c>
      <c r="U14" s="16" t="s">
        <v>144</v>
      </c>
      <c r="W14" s="2" t="s">
        <v>145</v>
      </c>
      <c r="X14" s="14" t="s">
        <v>38</v>
      </c>
      <c r="Y14" s="14" t="s">
        <v>122</v>
      </c>
      <c r="Z14" s="14" t="s">
        <v>122</v>
      </c>
      <c r="AA14" s="14" t="s">
        <v>39</v>
      </c>
      <c r="AB14" s="14" t="s">
        <v>40</v>
      </c>
      <c r="AC14" s="14" t="s">
        <v>38</v>
      </c>
      <c r="AD14" s="14" t="s">
        <v>40</v>
      </c>
      <c r="AE14" s="14" t="s">
        <v>38</v>
      </c>
      <c r="AF14" s="14" t="s">
        <v>38</v>
      </c>
    </row>
    <row r="15" spans="1:32" ht="249.9" customHeight="1" x14ac:dyDescent="0.35">
      <c r="A15" s="17">
        <v>9</v>
      </c>
      <c r="B15" s="18" t="s">
        <v>340</v>
      </c>
      <c r="D15" s="18" t="s">
        <v>101</v>
      </c>
      <c r="E15" s="2" t="s">
        <v>146</v>
      </c>
      <c r="G15" s="14" t="s">
        <v>28</v>
      </c>
      <c r="H15" s="14">
        <f>HLOOKUP($B15,Desafios!$B$1:$V$30,MATCH(SbN!H$2,Desafios!$A$1:$A$30,0),0)</f>
        <v>4</v>
      </c>
      <c r="I15" s="14">
        <f>HLOOKUP($B15,Desafios!$B$1:$V$30,MATCH(SbN!I$2,Desafios!$A$1:$A$30,0),0)</f>
        <v>3</v>
      </c>
      <c r="J15" s="14">
        <f>HLOOKUP($B15,Desafios!$B$1:$V$30,MATCH(SbN!J$2,Desafios!$A$1:$A$30,0),0)</f>
        <v>4</v>
      </c>
      <c r="K15" s="14">
        <f>HLOOKUP($B15,Desafios!$B$1:$V$30,MATCH(SbN!K$2,Desafios!$A$1:$A$30,0),0)</f>
        <v>4</v>
      </c>
      <c r="L15" s="15">
        <f>VLOOKUP($A15,Costos!$A$1:$F$22,5,FALSE)</f>
        <v>4</v>
      </c>
      <c r="M15" s="15">
        <f>VLOOKUP($A15,Costos!$A$1:$F$22,6,FALSE)</f>
        <v>5</v>
      </c>
      <c r="N15" s="16" t="s">
        <v>147</v>
      </c>
      <c r="O15" s="16" t="s">
        <v>148</v>
      </c>
      <c r="P15" s="16" t="s">
        <v>149</v>
      </c>
      <c r="Q15" s="16" t="s">
        <v>78</v>
      </c>
      <c r="R15" s="16" t="s">
        <v>150</v>
      </c>
      <c r="S15" s="16" t="s">
        <v>151</v>
      </c>
      <c r="T15" s="16" t="s">
        <v>152</v>
      </c>
      <c r="U15" s="16" t="s">
        <v>153</v>
      </c>
      <c r="W15" s="2" t="s">
        <v>154</v>
      </c>
      <c r="X15" s="14" t="s">
        <v>38</v>
      </c>
      <c r="Y15" s="14" t="s">
        <v>122</v>
      </c>
      <c r="Z15" s="14" t="s">
        <v>122</v>
      </c>
      <c r="AA15" s="14" t="s">
        <v>38</v>
      </c>
      <c r="AB15" s="14" t="s">
        <v>40</v>
      </c>
      <c r="AC15" s="14" t="s">
        <v>38</v>
      </c>
      <c r="AD15" s="14" t="s">
        <v>40</v>
      </c>
      <c r="AE15" s="14" t="s">
        <v>40</v>
      </c>
      <c r="AF15" s="14" t="s">
        <v>38</v>
      </c>
    </row>
    <row r="16" spans="1:32" ht="249.9" customHeight="1" x14ac:dyDescent="0.35">
      <c r="A16" s="17">
        <v>15</v>
      </c>
      <c r="B16" s="18" t="s">
        <v>344</v>
      </c>
      <c r="D16" s="18" t="s">
        <v>155</v>
      </c>
      <c r="E16" s="2" t="s">
        <v>355</v>
      </c>
      <c r="G16" s="14" t="s">
        <v>28</v>
      </c>
      <c r="H16" s="14">
        <f>HLOOKUP($B16,Desafios!$B$1:$V$30,MATCH(SbN!H$2,Desafios!$A$1:$A$30,0),0)</f>
        <v>5</v>
      </c>
      <c r="I16" s="14">
        <f>HLOOKUP($B16,Desafios!$B$1:$V$30,MATCH(SbN!I$2,Desafios!$A$1:$A$30,0),0)</f>
        <v>4</v>
      </c>
      <c r="J16" s="14">
        <f>HLOOKUP($B16,Desafios!$B$1:$V$30,MATCH(SbN!J$2,Desafios!$A$1:$A$30,0),0)</f>
        <v>2</v>
      </c>
      <c r="K16" s="14">
        <f>HLOOKUP($B16,Desafios!$B$1:$V$30,MATCH(SbN!K$2,Desafios!$A$1:$A$30,0),0)</f>
        <v>1</v>
      </c>
      <c r="L16" s="15">
        <f>VLOOKUP($A16,Costos!$A$1:$F$22,5,FALSE)</f>
        <v>4</v>
      </c>
      <c r="M16" s="15">
        <f>VLOOKUP($A16,Costos!$A$1:$F$22,6,FALSE)</f>
        <v>2</v>
      </c>
      <c r="N16" s="16" t="s">
        <v>94</v>
      </c>
      <c r="O16" s="16" t="s">
        <v>156</v>
      </c>
      <c r="P16" s="16" t="s">
        <v>157</v>
      </c>
      <c r="Q16" s="16" t="s">
        <v>158</v>
      </c>
      <c r="R16" s="16" t="s">
        <v>159</v>
      </c>
      <c r="S16" s="16" t="s">
        <v>160</v>
      </c>
      <c r="T16" s="16" t="s">
        <v>161</v>
      </c>
      <c r="U16" s="16" t="s">
        <v>162</v>
      </c>
      <c r="W16" s="2" t="s">
        <v>163</v>
      </c>
      <c r="X16" s="14" t="s">
        <v>38</v>
      </c>
      <c r="Y16" s="14" t="s">
        <v>122</v>
      </c>
      <c r="Z16" s="14" t="s">
        <v>122</v>
      </c>
      <c r="AA16" s="14" t="s">
        <v>40</v>
      </c>
      <c r="AB16" s="14" t="s">
        <v>38</v>
      </c>
      <c r="AC16" s="14" t="s">
        <v>122</v>
      </c>
      <c r="AD16" s="14" t="s">
        <v>40</v>
      </c>
      <c r="AE16" s="14" t="s">
        <v>38</v>
      </c>
      <c r="AF16" s="14" t="s">
        <v>122</v>
      </c>
    </row>
    <row r="17" spans="1:32" ht="249.9" customHeight="1" x14ac:dyDescent="0.35">
      <c r="A17" s="17">
        <v>18</v>
      </c>
      <c r="B17" s="18" t="s">
        <v>233</v>
      </c>
      <c r="D17" s="18" t="s">
        <v>155</v>
      </c>
      <c r="E17" s="2" t="s">
        <v>356</v>
      </c>
      <c r="G17" s="14" t="s">
        <v>28</v>
      </c>
      <c r="H17" s="14">
        <f>HLOOKUP($B17,Desafios!$B$1:$V$30,MATCH(SbN!H$2,Desafios!$A$1:$A$30,0),0)</f>
        <v>2</v>
      </c>
      <c r="I17" s="14">
        <f>HLOOKUP($B17,Desafios!$B$1:$V$30,MATCH(SbN!I$2,Desafios!$A$1:$A$30,0),0)</f>
        <v>2</v>
      </c>
      <c r="J17" s="14">
        <f>HLOOKUP($B17,Desafios!$B$1:$V$30,MATCH(SbN!J$2,Desafios!$A$1:$A$30,0),0)</f>
        <v>1</v>
      </c>
      <c r="K17" s="14">
        <f>HLOOKUP($B17,Desafios!$B$1:$V$30,MATCH(SbN!K$2,Desafios!$A$1:$A$30,0),0)</f>
        <v>1</v>
      </c>
      <c r="L17" s="15">
        <f>VLOOKUP($A17,Costos!$A$1:$F$22,5,FALSE)</f>
        <v>4</v>
      </c>
      <c r="M17" s="15">
        <f>VLOOKUP($A17,Costos!$A$1:$F$22,6,FALSE)</f>
        <v>4</v>
      </c>
      <c r="N17" s="16" t="s">
        <v>357</v>
      </c>
      <c r="O17" s="16" t="s">
        <v>164</v>
      </c>
      <c r="P17" s="16" t="s">
        <v>165</v>
      </c>
      <c r="Q17" s="16" t="s">
        <v>166</v>
      </c>
      <c r="R17" s="16" t="s">
        <v>167</v>
      </c>
      <c r="S17" s="16" t="s">
        <v>168</v>
      </c>
      <c r="T17" s="16" t="s">
        <v>169</v>
      </c>
      <c r="U17" s="16" t="s">
        <v>78</v>
      </c>
      <c r="W17" s="2" t="s">
        <v>170</v>
      </c>
      <c r="X17" s="14" t="s">
        <v>122</v>
      </c>
      <c r="Y17" s="14" t="s">
        <v>38</v>
      </c>
      <c r="Z17" s="14" t="s">
        <v>38</v>
      </c>
      <c r="AA17" s="14" t="s">
        <v>38</v>
      </c>
      <c r="AB17" s="14" t="s">
        <v>38</v>
      </c>
      <c r="AC17" s="14" t="s">
        <v>38</v>
      </c>
      <c r="AD17" s="14" t="s">
        <v>40</v>
      </c>
      <c r="AE17" s="14" t="s">
        <v>38</v>
      </c>
      <c r="AF17" s="14" t="s">
        <v>38</v>
      </c>
    </row>
    <row r="18" spans="1:32" ht="249.9" customHeight="1" x14ac:dyDescent="0.35">
      <c r="A18" s="17">
        <v>16</v>
      </c>
      <c r="B18" s="18" t="s">
        <v>339</v>
      </c>
      <c r="D18" s="18" t="s">
        <v>155</v>
      </c>
      <c r="E18" s="2" t="s">
        <v>359</v>
      </c>
      <c r="G18" s="14" t="s">
        <v>28</v>
      </c>
      <c r="H18" s="14">
        <f>HLOOKUP($B18,Desafios!$B$1:$V$30,MATCH(SbN!H$2,Desafios!$A$1:$A$30,0),0)</f>
        <v>4</v>
      </c>
      <c r="I18" s="14">
        <f>HLOOKUP($B18,Desafios!$B$1:$V$30,MATCH(SbN!I$2,Desafios!$A$1:$A$30,0),0)</f>
        <v>3</v>
      </c>
      <c r="J18" s="14">
        <f>HLOOKUP($B18,Desafios!$B$1:$V$30,MATCH(SbN!J$2,Desafios!$A$1:$A$30,0),0)</f>
        <v>2</v>
      </c>
      <c r="K18" s="14">
        <f>HLOOKUP($B18,Desafios!$B$1:$V$30,MATCH(SbN!K$2,Desafios!$A$1:$A$30,0),0)</f>
        <v>1</v>
      </c>
      <c r="L18" s="15">
        <f>VLOOKUP($A18,Costos!$A$1:$F$22,5,FALSE)</f>
        <v>3</v>
      </c>
      <c r="M18" s="15">
        <f>VLOOKUP($A18,Costos!$A$1:$F$22,6,FALSE)</f>
        <v>4</v>
      </c>
      <c r="N18" s="16" t="s">
        <v>171</v>
      </c>
      <c r="O18" s="16" t="s">
        <v>172</v>
      </c>
      <c r="P18" s="16" t="s">
        <v>173</v>
      </c>
      <c r="Q18" s="16" t="s">
        <v>174</v>
      </c>
      <c r="R18" s="16" t="s">
        <v>175</v>
      </c>
      <c r="S18" s="16" t="s">
        <v>176</v>
      </c>
      <c r="T18" s="16" t="s">
        <v>177</v>
      </c>
      <c r="U18" s="16" t="s">
        <v>178</v>
      </c>
      <c r="W18" s="2" t="s">
        <v>179</v>
      </c>
      <c r="X18" s="14" t="s">
        <v>38</v>
      </c>
      <c r="Y18" s="14" t="s">
        <v>122</v>
      </c>
      <c r="Z18" s="14" t="s">
        <v>122</v>
      </c>
      <c r="AA18" s="14" t="s">
        <v>40</v>
      </c>
      <c r="AB18" s="14" t="s">
        <v>38</v>
      </c>
      <c r="AC18" s="14" t="s">
        <v>122</v>
      </c>
      <c r="AD18" s="14" t="s">
        <v>40</v>
      </c>
      <c r="AE18" s="14" t="s">
        <v>38</v>
      </c>
      <c r="AF18" s="14" t="s">
        <v>122</v>
      </c>
    </row>
    <row r="19" spans="1:32" ht="249.9" customHeight="1" x14ac:dyDescent="0.35">
      <c r="A19" s="17">
        <v>19</v>
      </c>
      <c r="B19" s="18" t="s">
        <v>338</v>
      </c>
      <c r="D19" s="18" t="s">
        <v>155</v>
      </c>
      <c r="E19" s="2" t="s">
        <v>180</v>
      </c>
      <c r="G19" s="14" t="s">
        <v>28</v>
      </c>
      <c r="H19" s="14">
        <f>HLOOKUP($B19,Desafios!$B$1:$V$30,MATCH(SbN!H$2,Desafios!$A$1:$A$30,0),0)</f>
        <v>4</v>
      </c>
      <c r="I19" s="14">
        <f>HLOOKUP($B19,Desafios!$B$1:$V$30,MATCH(SbN!I$2,Desafios!$A$1:$A$30,0),0)</f>
        <v>3</v>
      </c>
      <c r="J19" s="14">
        <f>HLOOKUP($B19,Desafios!$B$1:$V$30,MATCH(SbN!J$2,Desafios!$A$1:$A$30,0),0)</f>
        <v>2</v>
      </c>
      <c r="K19" s="14">
        <f>HLOOKUP($B19,Desafios!$B$1:$V$30,MATCH(SbN!K$2,Desafios!$A$1:$A$30,0),0)</f>
        <v>1</v>
      </c>
      <c r="L19" s="15">
        <f>VLOOKUP($A19,Costos!$A$1:$F$22,5,FALSE)</f>
        <v>4</v>
      </c>
      <c r="M19" s="15">
        <f>VLOOKUP($A19,Costos!$A$1:$F$22,6,FALSE)</f>
        <v>4</v>
      </c>
      <c r="N19" s="16" t="s">
        <v>181</v>
      </c>
      <c r="O19" s="16" t="s">
        <v>182</v>
      </c>
      <c r="P19" s="16" t="s">
        <v>183</v>
      </c>
      <c r="Q19" s="16" t="s">
        <v>78</v>
      </c>
      <c r="R19" s="16" t="s">
        <v>184</v>
      </c>
      <c r="S19" s="16" t="s">
        <v>176</v>
      </c>
      <c r="T19" s="16" t="s">
        <v>178</v>
      </c>
      <c r="U19" s="16" t="s">
        <v>78</v>
      </c>
      <c r="W19" s="2" t="s">
        <v>185</v>
      </c>
      <c r="X19" s="14" t="s">
        <v>38</v>
      </c>
      <c r="Y19" s="14" t="s">
        <v>122</v>
      </c>
      <c r="Z19" s="14" t="s">
        <v>122</v>
      </c>
      <c r="AA19" s="14" t="s">
        <v>40</v>
      </c>
      <c r="AB19" s="14" t="s">
        <v>38</v>
      </c>
      <c r="AC19" s="14" t="s">
        <v>122</v>
      </c>
      <c r="AD19" s="14" t="s">
        <v>40</v>
      </c>
      <c r="AE19" s="14" t="s">
        <v>38</v>
      </c>
      <c r="AF19" s="14" t="s">
        <v>122</v>
      </c>
    </row>
    <row r="20" spans="1:32" ht="249.9" customHeight="1" x14ac:dyDescent="0.35">
      <c r="A20" s="17">
        <v>14</v>
      </c>
      <c r="B20" s="18" t="s">
        <v>231</v>
      </c>
      <c r="D20" s="18" t="s">
        <v>155</v>
      </c>
      <c r="E20" s="2" t="s">
        <v>186</v>
      </c>
      <c r="G20" s="14" t="s">
        <v>28</v>
      </c>
      <c r="H20" s="14">
        <f>HLOOKUP($B20,Desafios!$B$1:$V$30,MATCH(SbN!H$2,Desafios!$A$1:$A$30,0),0)</f>
        <v>4</v>
      </c>
      <c r="I20" s="14">
        <f>HLOOKUP($B20,Desafios!$B$1:$V$30,MATCH(SbN!I$2,Desafios!$A$1:$A$30,0),0)</f>
        <v>3</v>
      </c>
      <c r="J20" s="14">
        <f>HLOOKUP($B20,Desafios!$B$1:$V$30,MATCH(SbN!J$2,Desafios!$A$1:$A$30,0),0)</f>
        <v>3</v>
      </c>
      <c r="K20" s="14">
        <f>HLOOKUP($B20,Desafios!$B$1:$V$30,MATCH(SbN!K$2,Desafios!$A$1:$A$30,0),0)</f>
        <v>3</v>
      </c>
      <c r="L20" s="15">
        <f>VLOOKUP($A20,Costos!$A$1:$F$22,5,FALSE)</f>
        <v>2</v>
      </c>
      <c r="M20" s="15">
        <f>VLOOKUP($A20,Costos!$A$1:$F$22,6,FALSE)</f>
        <v>4</v>
      </c>
      <c r="N20" s="16" t="s">
        <v>165</v>
      </c>
      <c r="O20" s="16" t="s">
        <v>187</v>
      </c>
      <c r="P20" s="16" t="s">
        <v>188</v>
      </c>
      <c r="Q20" s="16" t="s">
        <v>189</v>
      </c>
      <c r="R20" s="16" t="s">
        <v>190</v>
      </c>
      <c r="S20" s="16" t="s">
        <v>191</v>
      </c>
      <c r="T20" s="16" t="s">
        <v>78</v>
      </c>
      <c r="U20" s="16" t="s">
        <v>78</v>
      </c>
      <c r="W20" s="2" t="s">
        <v>192</v>
      </c>
      <c r="X20" s="14" t="s">
        <v>38</v>
      </c>
      <c r="Y20" s="14" t="s">
        <v>122</v>
      </c>
      <c r="Z20" s="14" t="s">
        <v>122</v>
      </c>
      <c r="AA20" s="14" t="s">
        <v>39</v>
      </c>
      <c r="AB20" s="14" t="s">
        <v>40</v>
      </c>
      <c r="AC20" s="14" t="s">
        <v>38</v>
      </c>
      <c r="AD20" s="14" t="s">
        <v>40</v>
      </c>
      <c r="AE20" s="14" t="s">
        <v>38</v>
      </c>
      <c r="AF20" s="14" t="s">
        <v>122</v>
      </c>
    </row>
    <row r="21" spans="1:32" ht="249.9" customHeight="1" x14ac:dyDescent="0.35">
      <c r="A21" s="17">
        <v>17</v>
      </c>
      <c r="B21" s="18" t="s">
        <v>345</v>
      </c>
      <c r="D21" s="18" t="s">
        <v>155</v>
      </c>
      <c r="E21" s="2" t="s">
        <v>194</v>
      </c>
      <c r="G21" s="14" t="s">
        <v>28</v>
      </c>
      <c r="H21" s="14">
        <f>HLOOKUP($B21,Desafios!$B$1:$V$30,MATCH(SbN!H$2,Desafios!$A$1:$A$30,0),0)</f>
        <v>2</v>
      </c>
      <c r="I21" s="14">
        <f>HLOOKUP($B21,Desafios!$B$1:$V$30,MATCH(SbN!I$2,Desafios!$A$1:$A$30,0),0)</f>
        <v>2</v>
      </c>
      <c r="J21" s="14">
        <f>HLOOKUP($B21,Desafios!$B$1:$V$30,MATCH(SbN!J$2,Desafios!$A$1:$A$30,0),0)</f>
        <v>2</v>
      </c>
      <c r="K21" s="14">
        <f>HLOOKUP($B21,Desafios!$B$1:$V$30,MATCH(SbN!K$2,Desafios!$A$1:$A$30,0),0)</f>
        <v>2</v>
      </c>
      <c r="L21" s="15">
        <f>VLOOKUP($A21,Costos!$A$1:$F$22,5,FALSE)</f>
        <v>2</v>
      </c>
      <c r="M21" s="15">
        <f>VLOOKUP($A21,Costos!$A$1:$F$22,6,FALSE)</f>
        <v>4</v>
      </c>
      <c r="N21" s="16" t="s">
        <v>195</v>
      </c>
      <c r="O21" s="16" t="s">
        <v>196</v>
      </c>
      <c r="P21" s="16" t="s">
        <v>197</v>
      </c>
      <c r="Q21" s="16" t="s">
        <v>198</v>
      </c>
      <c r="R21" s="16" t="s">
        <v>199</v>
      </c>
      <c r="S21" s="16" t="s">
        <v>200</v>
      </c>
      <c r="T21" s="16" t="s">
        <v>201</v>
      </c>
      <c r="U21" s="16" t="s">
        <v>78</v>
      </c>
      <c r="W21" s="2" t="s">
        <v>202</v>
      </c>
      <c r="X21" s="14" t="s">
        <v>38</v>
      </c>
      <c r="Y21" s="14" t="s">
        <v>122</v>
      </c>
      <c r="Z21" s="14" t="s">
        <v>122</v>
      </c>
      <c r="AA21" s="14" t="s">
        <v>40</v>
      </c>
      <c r="AB21" s="14" t="s">
        <v>38</v>
      </c>
      <c r="AC21" s="14" t="s">
        <v>38</v>
      </c>
      <c r="AD21" s="14" t="s">
        <v>38</v>
      </c>
      <c r="AE21" s="14" t="s">
        <v>122</v>
      </c>
      <c r="AF21" s="14" t="s">
        <v>122</v>
      </c>
    </row>
    <row r="22" spans="1:32" ht="249.9" customHeight="1" x14ac:dyDescent="0.35">
      <c r="A22" s="17">
        <v>20</v>
      </c>
      <c r="B22" s="18" t="s">
        <v>203</v>
      </c>
      <c r="D22" s="18" t="s">
        <v>204</v>
      </c>
      <c r="E22" s="2" t="s">
        <v>205</v>
      </c>
      <c r="F22" s="14" t="s">
        <v>28</v>
      </c>
      <c r="H22" s="14">
        <f>HLOOKUP($B22,Desafios!$B$1:$V$30,MATCH(SbN!H$2,Desafios!$A$1:$A$30,0),0)</f>
        <v>2</v>
      </c>
      <c r="I22" s="14">
        <f>HLOOKUP($B22,Desafios!$B$1:$V$30,MATCH(SbN!I$2,Desafios!$A$1:$A$30,0),0)</f>
        <v>3</v>
      </c>
      <c r="J22" s="14">
        <f>HLOOKUP($B22,Desafios!$B$1:$V$30,MATCH(SbN!J$2,Desafios!$A$1:$A$30,0),0)</f>
        <v>4</v>
      </c>
      <c r="K22" s="14">
        <f>HLOOKUP($B22,Desafios!$B$1:$V$30,MATCH(SbN!K$2,Desafios!$A$1:$A$30,0),0)</f>
        <v>4</v>
      </c>
      <c r="L22" s="15">
        <f>VLOOKUP($A22,Costos!$A$1:$F$22,5,FALSE)</f>
        <v>1</v>
      </c>
      <c r="M22" s="15">
        <f>VLOOKUP($A22,Costos!$A$1:$F$22,6,FALSE)</f>
        <v>1</v>
      </c>
      <c r="N22" s="16" t="s">
        <v>206</v>
      </c>
      <c r="O22" s="16" t="s">
        <v>207</v>
      </c>
      <c r="P22" s="16" t="s">
        <v>208</v>
      </c>
      <c r="Q22" s="16" t="s">
        <v>209</v>
      </c>
      <c r="R22" s="16" t="s">
        <v>210</v>
      </c>
      <c r="S22" s="16" t="s">
        <v>211</v>
      </c>
      <c r="T22" s="16" t="s">
        <v>78</v>
      </c>
      <c r="U22" s="16" t="s">
        <v>78</v>
      </c>
      <c r="W22" s="2" t="s">
        <v>212</v>
      </c>
      <c r="X22" s="14" t="s">
        <v>38</v>
      </c>
      <c r="Y22" s="14" t="s">
        <v>122</v>
      </c>
      <c r="Z22" s="14" t="s">
        <v>122</v>
      </c>
      <c r="AA22" s="14" t="s">
        <v>38</v>
      </c>
      <c r="AB22" s="14" t="s">
        <v>122</v>
      </c>
      <c r="AC22" s="14" t="s">
        <v>122</v>
      </c>
      <c r="AD22" s="14" t="s">
        <v>38</v>
      </c>
      <c r="AE22" s="14" t="s">
        <v>122</v>
      </c>
      <c r="AF22" s="14" t="s">
        <v>122</v>
      </c>
    </row>
    <row r="23" spans="1:32" ht="249.9" customHeight="1" x14ac:dyDescent="0.35">
      <c r="A23" s="17">
        <v>21</v>
      </c>
      <c r="B23" s="18" t="s">
        <v>213</v>
      </c>
      <c r="D23" s="18" t="s">
        <v>214</v>
      </c>
      <c r="E23" s="2" t="s">
        <v>215</v>
      </c>
      <c r="G23" s="14" t="s">
        <v>28</v>
      </c>
      <c r="H23" s="14">
        <f>HLOOKUP($B23,Desafios!$B$1:$V$30,MATCH(SbN!H$2,Desafios!$A$1:$A$30,0),0)</f>
        <v>3</v>
      </c>
      <c r="I23" s="14">
        <f>HLOOKUP($B23,Desafios!$B$1:$V$30,MATCH(SbN!I$2,Desafios!$A$1:$A$30,0),0)</f>
        <v>5</v>
      </c>
      <c r="J23" s="14">
        <f>HLOOKUP($B23,Desafios!$B$1:$V$30,MATCH(SbN!J$2,Desafios!$A$1:$A$30,0),0)</f>
        <v>1</v>
      </c>
      <c r="K23" s="14">
        <f>HLOOKUP($B23,Desafios!$B$1:$V$30,MATCH(SbN!K$2,Desafios!$A$1:$A$30,0),0)</f>
        <v>1</v>
      </c>
      <c r="L23" s="15">
        <f>VLOOKUP($A23,Costos!$A$1:$F$22,5,FALSE)</f>
        <v>4</v>
      </c>
      <c r="M23" s="15">
        <f>VLOOKUP($A23,Costos!$A$1:$F$22,6,FALSE)</f>
        <v>4</v>
      </c>
      <c r="N23" s="16" t="s">
        <v>216</v>
      </c>
      <c r="O23" s="16" t="s">
        <v>217</v>
      </c>
      <c r="P23" s="16" t="s">
        <v>218</v>
      </c>
      <c r="Q23" s="16" t="s">
        <v>78</v>
      </c>
      <c r="R23" s="16" t="s">
        <v>219</v>
      </c>
      <c r="S23" s="16" t="s">
        <v>220</v>
      </c>
      <c r="T23" s="16" t="s">
        <v>78</v>
      </c>
      <c r="U23" s="16" t="s">
        <v>78</v>
      </c>
      <c r="W23" s="2" t="s">
        <v>221</v>
      </c>
      <c r="X23" s="14" t="s">
        <v>38</v>
      </c>
      <c r="Y23" s="14" t="s">
        <v>38</v>
      </c>
      <c r="Z23" s="14" t="s">
        <v>122</v>
      </c>
      <c r="AA23" s="14" t="s">
        <v>40</v>
      </c>
      <c r="AB23" s="14" t="s">
        <v>38</v>
      </c>
      <c r="AC23" s="14" t="s">
        <v>38</v>
      </c>
      <c r="AD23" s="14" t="s">
        <v>38</v>
      </c>
      <c r="AE23" s="14" t="s">
        <v>38</v>
      </c>
      <c r="AF23" s="14" t="s">
        <v>122</v>
      </c>
    </row>
    <row r="29" spans="1:32" ht="45.65" customHeight="1" x14ac:dyDescent="0.35"/>
    <row r="30" spans="1:32" ht="45.65" customHeight="1" x14ac:dyDescent="0.35"/>
    <row r="31" spans="1:32" ht="45.65" customHeight="1" x14ac:dyDescent="0.35"/>
    <row r="32" spans="1:32" ht="45.65" customHeight="1" x14ac:dyDescent="0.35"/>
    <row r="33" ht="45.65" customHeight="1" x14ac:dyDescent="0.35"/>
    <row r="34" ht="45.65" customHeight="1" x14ac:dyDescent="0.35"/>
  </sheetData>
  <mergeCells count="15">
    <mergeCell ref="X1:Z1"/>
    <mergeCell ref="AD1:AF1"/>
    <mergeCell ref="AA1:AC1"/>
    <mergeCell ref="F1:G1"/>
    <mergeCell ref="H1:K1"/>
    <mergeCell ref="V1:V2"/>
    <mergeCell ref="W1:W2"/>
    <mergeCell ref="N1:Q2"/>
    <mergeCell ref="R1:U2"/>
    <mergeCell ref="L1:M1"/>
    <mergeCell ref="B1:B2"/>
    <mergeCell ref="D1:D2"/>
    <mergeCell ref="A1:A2"/>
    <mergeCell ref="E1:E2"/>
    <mergeCell ref="C1:C2"/>
  </mergeCells>
  <pageMargins left="0.7" right="0.7" top="0.75" bottom="0.75" header="0.3" footer="0.3"/>
  <pageSetup orientation="portrait" horizontalDpi="300" verticalDpi="0"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09A43-DEA5-4152-A115-830E9E78B49C}">
  <sheetPr>
    <tabColor theme="8" tint="0.79998168889431442"/>
    <pageSetUpPr fitToPage="1"/>
  </sheetPr>
  <dimension ref="B1:AG81"/>
  <sheetViews>
    <sheetView showGridLines="0" tabSelected="1" view="pageBreakPreview" zoomScaleNormal="100" zoomScaleSheetLayoutView="100" workbookViewId="0">
      <selection activeCell="W23" sqref="W23"/>
    </sheetView>
  </sheetViews>
  <sheetFormatPr defaultColWidth="8.6328125" defaultRowHeight="14" x14ac:dyDescent="0.3"/>
  <cols>
    <col min="1" max="2" width="1.453125" style="23" customWidth="1"/>
    <col min="3" max="3" width="11.08984375" style="23" bestFit="1" customWidth="1"/>
    <col min="4" max="4" width="1.453125" style="23" customWidth="1"/>
    <col min="5" max="5" width="32.90625" style="23" customWidth="1"/>
    <col min="6" max="8" width="1.453125" style="23" customWidth="1"/>
    <col min="9" max="9" width="11.08984375" style="23" bestFit="1" customWidth="1"/>
    <col min="10" max="10" width="11.453125" style="23" customWidth="1"/>
    <col min="11" max="11" width="10.453125" style="23" customWidth="1"/>
    <col min="12" max="12" width="10.90625" style="23" customWidth="1"/>
    <col min="13" max="15" width="1.453125" style="23" customWidth="1"/>
    <col min="16" max="16" width="16.90625" style="23" customWidth="1"/>
    <col min="17" max="17" width="11" style="23" customWidth="1"/>
    <col min="18" max="18" width="10.54296875" style="23" customWidth="1"/>
    <col min="19" max="19" width="10.453125" style="23" customWidth="1"/>
    <col min="20" max="21" width="1.453125" style="23" customWidth="1"/>
    <col min="22" max="22" width="8.6328125" style="23"/>
    <col min="23" max="23" width="42.453125" style="23" bestFit="1" customWidth="1"/>
    <col min="24" max="16384" width="8.6328125" style="23"/>
  </cols>
  <sheetData>
    <row r="1" spans="2:26" ht="6.9" customHeight="1" x14ac:dyDescent="0.3"/>
    <row r="2" spans="2:26" ht="14.4" customHeight="1" x14ac:dyDescent="0.3">
      <c r="B2" s="55" t="s">
        <v>232</v>
      </c>
      <c r="C2" s="55"/>
      <c r="D2" s="55"/>
      <c r="E2" s="55"/>
      <c r="F2" s="55"/>
      <c r="G2" s="55"/>
      <c r="H2" s="55"/>
      <c r="I2" s="55"/>
      <c r="J2" s="55"/>
      <c r="K2" s="55"/>
      <c r="L2" s="55"/>
      <c r="M2" s="55"/>
      <c r="N2" s="55"/>
      <c r="O2" s="55"/>
      <c r="P2" s="55"/>
      <c r="Q2" s="55"/>
      <c r="R2" s="55"/>
      <c r="S2" s="55"/>
      <c r="T2" s="55"/>
      <c r="V2" s="54" t="s">
        <v>315</v>
      </c>
      <c r="W2" s="54"/>
      <c r="X2" s="54"/>
      <c r="Y2" s="54"/>
      <c r="Z2" s="54"/>
    </row>
    <row r="3" spans="2:26" ht="14.15" customHeight="1" x14ac:dyDescent="0.3">
      <c r="B3" s="55"/>
      <c r="C3" s="55"/>
      <c r="D3" s="55"/>
      <c r="E3" s="55"/>
      <c r="F3" s="55"/>
      <c r="G3" s="55"/>
      <c r="H3" s="55"/>
      <c r="I3" s="55"/>
      <c r="J3" s="55"/>
      <c r="K3" s="55"/>
      <c r="L3" s="55"/>
      <c r="M3" s="55"/>
      <c r="N3" s="55"/>
      <c r="O3" s="55"/>
      <c r="P3" s="55"/>
      <c r="Q3" s="55"/>
      <c r="R3" s="55"/>
      <c r="S3" s="55"/>
      <c r="T3" s="55"/>
      <c r="V3" s="54"/>
      <c r="W3" s="54"/>
      <c r="X3" s="54"/>
      <c r="Y3" s="54"/>
      <c r="Z3" s="54"/>
    </row>
    <row r="4" spans="2:26" ht="7.5" customHeight="1" x14ac:dyDescent="0.3">
      <c r="V4" s="54"/>
      <c r="W4" s="54"/>
      <c r="X4" s="54"/>
      <c r="Y4" s="54"/>
      <c r="Z4" s="54"/>
    </row>
    <row r="5" spans="2:26" ht="14.15" customHeight="1" x14ac:dyDescent="0.3">
      <c r="B5" s="24"/>
      <c r="C5" s="24"/>
      <c r="D5" s="50" t="s">
        <v>316</v>
      </c>
      <c r="E5" s="50"/>
      <c r="F5" s="50"/>
      <c r="H5" s="24"/>
      <c r="I5" s="26"/>
      <c r="J5" s="56" t="s">
        <v>317</v>
      </c>
      <c r="K5" s="56"/>
      <c r="L5" s="56"/>
      <c r="M5" s="56"/>
      <c r="N5" s="56"/>
      <c r="O5" s="56"/>
      <c r="P5" s="56"/>
      <c r="Q5" s="56"/>
      <c r="R5" s="56"/>
      <c r="S5" s="56"/>
      <c r="T5" s="56"/>
      <c r="V5" s="54"/>
      <c r="W5" s="54"/>
      <c r="X5" s="54"/>
      <c r="Y5" s="54"/>
      <c r="Z5" s="54"/>
    </row>
    <row r="6" spans="2:26" ht="14.15" customHeight="1" x14ac:dyDescent="0.3">
      <c r="B6" s="24"/>
      <c r="C6" s="27"/>
      <c r="D6" s="50"/>
      <c r="E6" s="50"/>
      <c r="F6" s="50"/>
      <c r="H6" s="24"/>
      <c r="I6" s="26"/>
      <c r="J6" s="56"/>
      <c r="K6" s="56"/>
      <c r="L6" s="56"/>
      <c r="M6" s="56"/>
      <c r="N6" s="56"/>
      <c r="O6" s="56"/>
      <c r="P6" s="56"/>
      <c r="Q6" s="56"/>
      <c r="R6" s="56"/>
      <c r="S6" s="56"/>
      <c r="T6" s="56"/>
    </row>
    <row r="7" spans="2:26" ht="7.5" customHeight="1" x14ac:dyDescent="0.3">
      <c r="B7" s="24"/>
      <c r="C7" s="24"/>
      <c r="D7" s="24"/>
      <c r="E7" s="24"/>
      <c r="F7" s="24"/>
      <c r="H7" s="24"/>
      <c r="I7" s="52" t="str">
        <f>VLOOKUP($B$2,SbN!$B$3:$M$23,4,FALSE)</f>
        <v>Forest conservation is a Nature-based Solution (NbS) that includes strategies aimed at protecting, maintaining, and recovering native forest ecosystems, in order to conserve their biodiversity, regulate hydrological and climatic cycles, and sustain the livelihoods of the communities that depend on them. This NbS recognizes the forest as essential natural capital for its ecological functions—such as carbon sequestration, habitat provision, thermal regulation, and water availability—as well as for its cultural, social, and economic value. Its mechanisms include forest zoning, community concessions, conservation agreements, and payments for ecosystem services (PES) schemes. Its implementation requires a socio-ecological approach that respects territorial dynamics, strengthens local capacities and establishes incentives that articulate conservation with sustainable use.</v>
      </c>
      <c r="J7" s="52"/>
      <c r="K7" s="52"/>
      <c r="L7" s="52"/>
      <c r="M7" s="52"/>
      <c r="N7" s="52"/>
      <c r="O7" s="52"/>
      <c r="P7" s="52"/>
      <c r="Q7" s="52"/>
      <c r="R7" s="52"/>
      <c r="S7" s="52"/>
      <c r="T7" s="28"/>
    </row>
    <row r="8" spans="2:26" x14ac:dyDescent="0.3">
      <c r="B8" s="24"/>
      <c r="C8" s="29" t="str">
        <f>IF(VLOOKUP(Fichas!$B$2,SbN!$B$3:$AF$23,5,FALSE)=0,"",VLOOKUP($B$2,SbN!$B$3:$AF$23,5,FALSE))</f>
        <v>X</v>
      </c>
      <c r="D8" s="24"/>
      <c r="E8" s="30" t="s">
        <v>15</v>
      </c>
      <c r="F8" s="24"/>
      <c r="H8" s="24"/>
      <c r="I8" s="52"/>
      <c r="J8" s="52"/>
      <c r="K8" s="52"/>
      <c r="L8" s="52"/>
      <c r="M8" s="52"/>
      <c r="N8" s="52"/>
      <c r="O8" s="52"/>
      <c r="P8" s="52"/>
      <c r="Q8" s="52"/>
      <c r="R8" s="52"/>
      <c r="S8" s="52"/>
      <c r="T8" s="28"/>
    </row>
    <row r="9" spans="2:26" ht="7.5" customHeight="1" x14ac:dyDescent="0.3">
      <c r="B9" s="24"/>
      <c r="C9" s="24"/>
      <c r="D9" s="24"/>
      <c r="E9" s="31"/>
      <c r="F9" s="24"/>
      <c r="H9" s="24"/>
      <c r="I9" s="52"/>
      <c r="J9" s="52"/>
      <c r="K9" s="52"/>
      <c r="L9" s="52"/>
      <c r="M9" s="52"/>
      <c r="N9" s="52"/>
      <c r="O9" s="52"/>
      <c r="P9" s="52"/>
      <c r="Q9" s="52"/>
      <c r="R9" s="52"/>
      <c r="S9" s="52"/>
      <c r="T9" s="28"/>
    </row>
    <row r="10" spans="2:26" x14ac:dyDescent="0.3">
      <c r="B10" s="24"/>
      <c r="C10" s="29" t="str">
        <f>IF(VLOOKUP(Fichas!$B$2,SbN!$B$3:$AF$23,6,FALSE)=0,"",VLOOKUP($B$2,SbN!$B$3:$AF$23,6,FALSE))</f>
        <v/>
      </c>
      <c r="D10" s="24"/>
      <c r="E10" s="30" t="s">
        <v>318</v>
      </c>
      <c r="F10" s="24"/>
      <c r="H10" s="24"/>
      <c r="I10" s="52"/>
      <c r="J10" s="52"/>
      <c r="K10" s="52"/>
      <c r="L10" s="52"/>
      <c r="M10" s="52"/>
      <c r="N10" s="52"/>
      <c r="O10" s="52"/>
      <c r="P10" s="52"/>
      <c r="Q10" s="52"/>
      <c r="R10" s="52"/>
      <c r="S10" s="52"/>
      <c r="T10" s="28"/>
    </row>
    <row r="11" spans="2:26" ht="7.5" customHeight="1" x14ac:dyDescent="0.3">
      <c r="B11" s="24"/>
      <c r="C11" s="24"/>
      <c r="D11" s="24"/>
      <c r="E11" s="24"/>
      <c r="F11" s="24"/>
      <c r="H11" s="24"/>
      <c r="I11" s="52"/>
      <c r="J11" s="52"/>
      <c r="K11" s="52"/>
      <c r="L11" s="52"/>
      <c r="M11" s="52"/>
      <c r="N11" s="52"/>
      <c r="O11" s="52"/>
      <c r="P11" s="52"/>
      <c r="Q11" s="52"/>
      <c r="R11" s="52"/>
      <c r="S11" s="52"/>
      <c r="T11" s="28"/>
    </row>
    <row r="12" spans="2:26" ht="7.5" customHeight="1" x14ac:dyDescent="0.3">
      <c r="H12" s="24"/>
      <c r="I12" s="52"/>
      <c r="J12" s="52"/>
      <c r="K12" s="52"/>
      <c r="L12" s="52"/>
      <c r="M12" s="52"/>
      <c r="N12" s="52"/>
      <c r="O12" s="52"/>
      <c r="P12" s="52"/>
      <c r="Q12" s="52"/>
      <c r="R12" s="52"/>
      <c r="S12" s="52"/>
      <c r="T12" s="28"/>
    </row>
    <row r="13" spans="2:26" ht="14.15" customHeight="1" x14ac:dyDescent="0.3">
      <c r="B13" s="24"/>
      <c r="C13" s="24"/>
      <c r="D13" s="50" t="s">
        <v>319</v>
      </c>
      <c r="E13" s="50"/>
      <c r="F13" s="50"/>
      <c r="H13" s="24"/>
      <c r="I13" s="52"/>
      <c r="J13" s="52"/>
      <c r="K13" s="52"/>
      <c r="L13" s="52"/>
      <c r="M13" s="52"/>
      <c r="N13" s="52"/>
      <c r="O13" s="52"/>
      <c r="P13" s="52"/>
      <c r="Q13" s="52"/>
      <c r="R13" s="52"/>
      <c r="S13" s="52"/>
      <c r="T13" s="28"/>
    </row>
    <row r="14" spans="2:26" ht="14.15" customHeight="1" x14ac:dyDescent="0.3">
      <c r="B14" s="24"/>
      <c r="C14" s="27"/>
      <c r="D14" s="50"/>
      <c r="E14" s="50"/>
      <c r="F14" s="50"/>
      <c r="H14" s="24"/>
      <c r="I14" s="52"/>
      <c r="J14" s="52"/>
      <c r="K14" s="52"/>
      <c r="L14" s="52"/>
      <c r="M14" s="52"/>
      <c r="N14" s="52"/>
      <c r="O14" s="52"/>
      <c r="P14" s="52"/>
      <c r="Q14" s="52"/>
      <c r="R14" s="52"/>
      <c r="S14" s="52"/>
      <c r="T14" s="28"/>
    </row>
    <row r="15" spans="2:26" ht="7.5" customHeight="1" x14ac:dyDescent="0.3">
      <c r="B15" s="24"/>
      <c r="C15" s="24"/>
      <c r="D15" s="24"/>
      <c r="E15" s="24"/>
      <c r="F15" s="24"/>
      <c r="H15" s="24"/>
      <c r="I15" s="52"/>
      <c r="J15" s="52"/>
      <c r="K15" s="52"/>
      <c r="L15" s="52"/>
      <c r="M15" s="52"/>
      <c r="N15" s="52"/>
      <c r="O15" s="52"/>
      <c r="P15" s="52"/>
      <c r="Q15" s="52"/>
      <c r="R15" s="52"/>
      <c r="S15" s="52"/>
      <c r="T15" s="28"/>
    </row>
    <row r="16" spans="2:26" x14ac:dyDescent="0.3">
      <c r="B16" s="24"/>
      <c r="C16" s="32"/>
      <c r="D16" s="33"/>
      <c r="E16" s="51" t="str">
        <f>VLOOKUP($B$2,SbN!$B$3:$AF$23,3,0)</f>
        <v>Ecological restoration and conservation</v>
      </c>
      <c r="F16" s="24"/>
      <c r="H16" s="24"/>
      <c r="I16" s="52"/>
      <c r="J16" s="52"/>
      <c r="K16" s="52"/>
      <c r="L16" s="52"/>
      <c r="M16" s="52"/>
      <c r="N16" s="52"/>
      <c r="O16" s="52"/>
      <c r="P16" s="52"/>
      <c r="Q16" s="52"/>
      <c r="R16" s="52"/>
      <c r="S16" s="52"/>
      <c r="T16" s="28"/>
    </row>
    <row r="17" spans="2:33" ht="15.65" customHeight="1" x14ac:dyDescent="0.3">
      <c r="B17" s="24"/>
      <c r="C17" s="32"/>
      <c r="D17" s="33"/>
      <c r="E17" s="51"/>
      <c r="F17" s="24"/>
      <c r="H17" s="24"/>
      <c r="I17" s="52"/>
      <c r="J17" s="52"/>
      <c r="K17" s="52"/>
      <c r="L17" s="52"/>
      <c r="M17" s="52"/>
      <c r="N17" s="52"/>
      <c r="O17" s="52"/>
      <c r="P17" s="52"/>
      <c r="Q17" s="52"/>
      <c r="R17" s="52"/>
      <c r="S17" s="52"/>
      <c r="T17" s="28"/>
    </row>
    <row r="18" spans="2:33" x14ac:dyDescent="0.3">
      <c r="B18" s="24"/>
      <c r="C18" s="32"/>
      <c r="D18" s="33"/>
      <c r="E18" s="51"/>
      <c r="F18" s="24"/>
      <c r="H18" s="24"/>
      <c r="I18" s="52"/>
      <c r="J18" s="52"/>
      <c r="K18" s="52"/>
      <c r="L18" s="52"/>
      <c r="M18" s="52"/>
      <c r="N18" s="52"/>
      <c r="O18" s="52"/>
      <c r="P18" s="52"/>
      <c r="Q18" s="52"/>
      <c r="R18" s="52"/>
      <c r="S18" s="52"/>
      <c r="T18" s="28"/>
    </row>
    <row r="19" spans="2:33" ht="7.5" customHeight="1" x14ac:dyDescent="0.3">
      <c r="B19" s="24"/>
      <c r="C19" s="31"/>
      <c r="D19" s="33"/>
      <c r="E19" s="31"/>
      <c r="F19" s="24"/>
      <c r="H19" s="24"/>
      <c r="I19" s="52"/>
      <c r="J19" s="52"/>
      <c r="K19" s="52"/>
      <c r="L19" s="52"/>
      <c r="M19" s="52"/>
      <c r="N19" s="52"/>
      <c r="O19" s="52"/>
      <c r="P19" s="52"/>
      <c r="Q19" s="52"/>
      <c r="R19" s="52"/>
      <c r="S19" s="52"/>
      <c r="T19" s="28"/>
    </row>
    <row r="20" spans="2:33" ht="6.9" customHeight="1" x14ac:dyDescent="0.3">
      <c r="H20" s="24"/>
      <c r="I20" s="52"/>
      <c r="J20" s="52"/>
      <c r="K20" s="52"/>
      <c r="L20" s="52"/>
      <c r="M20" s="52"/>
      <c r="N20" s="52"/>
      <c r="O20" s="52"/>
      <c r="P20" s="52"/>
      <c r="Q20" s="52"/>
      <c r="R20" s="52"/>
      <c r="S20" s="52"/>
      <c r="T20" s="28"/>
    </row>
    <row r="21" spans="2:33" ht="14.15" customHeight="1" x14ac:dyDescent="0.3">
      <c r="B21" s="24"/>
      <c r="C21" s="24"/>
      <c r="D21" s="50" t="s">
        <v>320</v>
      </c>
      <c r="E21" s="50"/>
      <c r="F21" s="50"/>
      <c r="H21" s="24"/>
      <c r="I21" s="52"/>
      <c r="J21" s="52"/>
      <c r="K21" s="52"/>
      <c r="L21" s="52"/>
      <c r="M21" s="52"/>
      <c r="N21" s="52"/>
      <c r="O21" s="52"/>
      <c r="P21" s="52"/>
      <c r="Q21" s="52"/>
      <c r="R21" s="52"/>
      <c r="S21" s="52"/>
      <c r="T21" s="28"/>
    </row>
    <row r="22" spans="2:33" x14ac:dyDescent="0.3">
      <c r="B22" s="24"/>
      <c r="C22" s="27"/>
      <c r="D22" s="50"/>
      <c r="E22" s="50"/>
      <c r="F22" s="50"/>
      <c r="H22" s="24"/>
      <c r="I22" s="52"/>
      <c r="J22" s="52"/>
      <c r="K22" s="52"/>
      <c r="L22" s="52"/>
      <c r="M22" s="52"/>
      <c r="N22" s="52"/>
      <c r="O22" s="52"/>
      <c r="P22" s="52"/>
      <c r="Q22" s="52"/>
      <c r="R22" s="52"/>
      <c r="S22" s="52"/>
      <c r="T22" s="28"/>
    </row>
    <row r="23" spans="2:33" x14ac:dyDescent="0.3">
      <c r="B23" s="24"/>
      <c r="C23" s="24"/>
      <c r="D23" s="24"/>
      <c r="E23" s="24"/>
      <c r="F23" s="24"/>
      <c r="H23" s="24"/>
      <c r="I23" s="52"/>
      <c r="J23" s="52"/>
      <c r="K23" s="52"/>
      <c r="L23" s="52"/>
      <c r="M23" s="52"/>
      <c r="N23" s="52"/>
      <c r="O23" s="52"/>
      <c r="P23" s="52"/>
      <c r="Q23" s="52"/>
      <c r="R23" s="52"/>
      <c r="S23" s="52"/>
      <c r="T23" s="28"/>
    </row>
    <row r="24" spans="2:33" x14ac:dyDescent="0.3">
      <c r="B24" s="24"/>
      <c r="C24" s="29" t="str">
        <f>REPT("★",VLOOKUP($B$2,SbN!$B$3:$AF$23,7,0))</f>
        <v>★★★★</v>
      </c>
      <c r="D24" s="33"/>
      <c r="E24" s="30" t="s">
        <v>360</v>
      </c>
      <c r="F24" s="24"/>
      <c r="H24" s="24"/>
      <c r="I24" s="52"/>
      <c r="J24" s="52"/>
      <c r="K24" s="52"/>
      <c r="L24" s="52"/>
      <c r="M24" s="52"/>
      <c r="N24" s="52"/>
      <c r="O24" s="52"/>
      <c r="P24" s="52"/>
      <c r="Q24" s="52"/>
      <c r="R24" s="52"/>
      <c r="S24" s="52"/>
      <c r="T24" s="28"/>
      <c r="Y24" s="53"/>
      <c r="Z24" s="53"/>
      <c r="AA24" s="53"/>
      <c r="AB24" s="53"/>
      <c r="AC24" s="53"/>
      <c r="AD24" s="53"/>
      <c r="AE24" s="53"/>
      <c r="AF24" s="53"/>
      <c r="AG24" s="53"/>
    </row>
    <row r="25" spans="2:33" ht="9" customHeight="1" x14ac:dyDescent="0.3">
      <c r="B25" s="24"/>
      <c r="C25" s="31"/>
      <c r="D25" s="33"/>
      <c r="E25" s="31"/>
      <c r="F25" s="24"/>
      <c r="H25" s="24"/>
      <c r="I25" s="52"/>
      <c r="J25" s="52"/>
      <c r="K25" s="52"/>
      <c r="L25" s="52"/>
      <c r="M25" s="52"/>
      <c r="N25" s="52"/>
      <c r="O25" s="52"/>
      <c r="P25" s="52"/>
      <c r="Q25" s="52"/>
      <c r="R25" s="52"/>
      <c r="S25" s="52"/>
      <c r="T25" s="28"/>
      <c r="Y25" s="53"/>
      <c r="Z25" s="53"/>
      <c r="AA25" s="53"/>
      <c r="AB25" s="53"/>
      <c r="AC25" s="53"/>
      <c r="AD25" s="53"/>
      <c r="AE25" s="53"/>
      <c r="AF25" s="53"/>
      <c r="AG25" s="53"/>
    </row>
    <row r="26" spans="2:33" ht="14.15" customHeight="1" x14ac:dyDescent="0.3">
      <c r="B26" s="24"/>
      <c r="C26" s="29" t="str">
        <f>REPT("★",VLOOKUP($B$2,SbN!$B$3:$AF$23,8,0))</f>
        <v>★★★★</v>
      </c>
      <c r="D26" s="33"/>
      <c r="E26" s="30" t="s">
        <v>361</v>
      </c>
      <c r="F26" s="24"/>
      <c r="H26" s="24"/>
      <c r="I26" s="52"/>
      <c r="J26" s="52"/>
      <c r="K26" s="52"/>
      <c r="L26" s="52"/>
      <c r="M26" s="52"/>
      <c r="N26" s="52"/>
      <c r="O26" s="52"/>
      <c r="P26" s="52"/>
      <c r="Q26" s="52"/>
      <c r="R26" s="52"/>
      <c r="S26" s="52"/>
      <c r="T26" s="28"/>
      <c r="Y26" s="53"/>
      <c r="Z26" s="53"/>
      <c r="AA26" s="53"/>
      <c r="AB26" s="53"/>
      <c r="AC26" s="53"/>
      <c r="AD26" s="53"/>
      <c r="AE26" s="53"/>
      <c r="AF26" s="53"/>
      <c r="AG26" s="53"/>
    </row>
    <row r="27" spans="2:33" ht="6.9" customHeight="1" x14ac:dyDescent="0.3">
      <c r="B27" s="24"/>
      <c r="C27" s="31"/>
      <c r="D27" s="33"/>
      <c r="E27" s="31"/>
      <c r="F27" s="24"/>
      <c r="H27" s="24"/>
      <c r="I27" s="52"/>
      <c r="J27" s="52"/>
      <c r="K27" s="52"/>
      <c r="L27" s="52"/>
      <c r="M27" s="52"/>
      <c r="N27" s="52"/>
      <c r="O27" s="52"/>
      <c r="P27" s="52"/>
      <c r="Q27" s="52"/>
      <c r="R27" s="52"/>
      <c r="S27" s="52"/>
      <c r="T27" s="28"/>
      <c r="Y27" s="53"/>
      <c r="Z27" s="53"/>
      <c r="AA27" s="53"/>
      <c r="AB27" s="53"/>
      <c r="AC27" s="53"/>
      <c r="AD27" s="53"/>
      <c r="AE27" s="53"/>
      <c r="AF27" s="53"/>
      <c r="AG27" s="53"/>
    </row>
    <row r="28" spans="2:33" x14ac:dyDescent="0.3">
      <c r="B28" s="24"/>
      <c r="C28" s="29" t="str">
        <f>REPT("★",VLOOKUP($B$2,SbN!$B$3:$AF$23,9,0))</f>
        <v>★★★★★</v>
      </c>
      <c r="D28" s="33"/>
      <c r="E28" s="30" t="s">
        <v>362</v>
      </c>
      <c r="F28" s="24"/>
      <c r="H28" s="24"/>
      <c r="I28" s="52"/>
      <c r="J28" s="52"/>
      <c r="K28" s="52"/>
      <c r="L28" s="52"/>
      <c r="M28" s="52"/>
      <c r="N28" s="52"/>
      <c r="O28" s="52"/>
      <c r="P28" s="52"/>
      <c r="Q28" s="52"/>
      <c r="R28" s="52"/>
      <c r="S28" s="52"/>
      <c r="T28" s="28"/>
      <c r="Y28" s="53"/>
      <c r="Z28" s="53"/>
      <c r="AA28" s="53"/>
      <c r="AB28" s="53"/>
      <c r="AC28" s="53"/>
      <c r="AD28" s="53"/>
      <c r="AE28" s="53"/>
      <c r="AF28" s="53"/>
      <c r="AG28" s="53"/>
    </row>
    <row r="29" spans="2:33" ht="6.9" customHeight="1" x14ac:dyDescent="0.3">
      <c r="B29" s="24"/>
      <c r="C29" s="31"/>
      <c r="D29" s="33"/>
      <c r="E29" s="31"/>
      <c r="F29" s="24"/>
      <c r="H29" s="24"/>
      <c r="I29" s="52"/>
      <c r="J29" s="52"/>
      <c r="K29" s="52"/>
      <c r="L29" s="52"/>
      <c r="M29" s="52"/>
      <c r="N29" s="52"/>
      <c r="O29" s="52"/>
      <c r="P29" s="52"/>
      <c r="Q29" s="52"/>
      <c r="R29" s="52"/>
      <c r="S29" s="52"/>
      <c r="T29" s="24"/>
      <c r="Y29" s="53"/>
      <c r="Z29" s="53"/>
      <c r="AA29" s="53"/>
      <c r="AB29" s="53"/>
      <c r="AC29" s="53"/>
      <c r="AD29" s="53"/>
      <c r="AE29" s="53"/>
      <c r="AF29" s="53"/>
      <c r="AG29" s="53"/>
    </row>
    <row r="30" spans="2:33" x14ac:dyDescent="0.3">
      <c r="B30" s="24"/>
      <c r="C30" s="29" t="str">
        <f>REPT("★",VLOOKUP($B$2,SbN!$B$3:$AF$23,10,0))</f>
        <v>★★★★</v>
      </c>
      <c r="D30" s="33"/>
      <c r="E30" s="30" t="s">
        <v>363</v>
      </c>
      <c r="F30" s="24"/>
      <c r="H30" s="24"/>
      <c r="I30" s="52"/>
      <c r="J30" s="52"/>
      <c r="K30" s="52"/>
      <c r="L30" s="52"/>
      <c r="M30" s="52"/>
      <c r="N30" s="52"/>
      <c r="O30" s="52"/>
      <c r="P30" s="52"/>
      <c r="Q30" s="52"/>
      <c r="R30" s="52"/>
      <c r="S30" s="52"/>
      <c r="T30" s="24"/>
      <c r="Y30" s="53"/>
      <c r="Z30" s="53"/>
      <c r="AA30" s="53"/>
      <c r="AB30" s="53"/>
      <c r="AC30" s="53"/>
      <c r="AD30" s="53"/>
      <c r="AE30" s="53"/>
      <c r="AF30" s="53"/>
      <c r="AG30" s="53"/>
    </row>
    <row r="31" spans="2:33" ht="6.9" customHeight="1" x14ac:dyDescent="0.3">
      <c r="B31" s="24"/>
      <c r="C31" s="24"/>
      <c r="D31" s="24"/>
      <c r="E31" s="24"/>
      <c r="F31" s="24"/>
      <c r="H31" s="24"/>
      <c r="I31" s="24"/>
      <c r="J31" s="34"/>
      <c r="K31" s="34"/>
      <c r="L31" s="34"/>
      <c r="M31" s="34"/>
      <c r="N31" s="34"/>
      <c r="O31" s="34"/>
      <c r="P31" s="34"/>
      <c r="Q31" s="34"/>
      <c r="R31" s="34"/>
      <c r="S31" s="34"/>
      <c r="T31" s="24"/>
      <c r="Y31" s="53"/>
      <c r="Z31" s="53"/>
      <c r="AA31" s="53"/>
      <c r="AB31" s="53"/>
      <c r="AC31" s="53"/>
      <c r="AD31" s="53"/>
      <c r="AE31" s="53"/>
      <c r="AF31" s="53"/>
      <c r="AG31" s="53"/>
    </row>
    <row r="32" spans="2:33" ht="6.9" customHeight="1" x14ac:dyDescent="0.3">
      <c r="I32" s="35"/>
      <c r="J32" s="35"/>
      <c r="K32" s="35"/>
      <c r="L32" s="35"/>
      <c r="M32" s="35"/>
      <c r="N32" s="35"/>
      <c r="O32" s="35"/>
      <c r="P32" s="35"/>
      <c r="Q32" s="35"/>
      <c r="R32" s="35"/>
      <c r="S32" s="35"/>
      <c r="Y32" s="53"/>
      <c r="Z32" s="53"/>
      <c r="AA32" s="53"/>
      <c r="AB32" s="53"/>
      <c r="AC32" s="53"/>
      <c r="AD32" s="53"/>
      <c r="AE32" s="53"/>
      <c r="AF32" s="53"/>
      <c r="AG32" s="53"/>
    </row>
    <row r="33" spans="2:33" ht="6.9" customHeight="1" x14ac:dyDescent="0.3">
      <c r="B33" s="24"/>
      <c r="C33" s="24"/>
      <c r="D33" s="50" t="s">
        <v>321</v>
      </c>
      <c r="E33" s="50"/>
      <c r="F33" s="50"/>
      <c r="I33" s="35"/>
      <c r="J33" s="35"/>
      <c r="K33" s="35"/>
      <c r="L33" s="35"/>
      <c r="M33" s="35"/>
      <c r="N33" s="35"/>
      <c r="O33" s="35"/>
      <c r="P33" s="35"/>
      <c r="Q33" s="35"/>
      <c r="R33" s="35"/>
      <c r="S33" s="35"/>
      <c r="Y33" s="53"/>
      <c r="Z33" s="53"/>
      <c r="AA33" s="53"/>
      <c r="AB33" s="53"/>
      <c r="AC33" s="53"/>
      <c r="AD33" s="53"/>
      <c r="AE33" s="53"/>
      <c r="AF33" s="53"/>
      <c r="AG33" s="53"/>
    </row>
    <row r="34" spans="2:33" ht="14.15" customHeight="1" x14ac:dyDescent="0.3">
      <c r="B34" s="24"/>
      <c r="C34" s="27"/>
      <c r="D34" s="50"/>
      <c r="E34" s="50"/>
      <c r="F34" s="50"/>
      <c r="I34" s="60" t="str">
        <f>VLOOKUP($B$2,SbN!$B$3:$AF$23,1,0)</f>
        <v>Forest Conservation</v>
      </c>
      <c r="J34" s="60"/>
      <c r="K34" s="60"/>
      <c r="L34" s="60"/>
      <c r="M34" s="60"/>
      <c r="N34" s="60"/>
      <c r="O34" s="60"/>
      <c r="P34" s="60"/>
      <c r="Q34" s="60"/>
      <c r="R34" s="60"/>
      <c r="S34" s="60"/>
      <c r="Y34" s="53"/>
      <c r="Z34" s="53"/>
      <c r="AA34" s="53"/>
      <c r="AB34" s="53"/>
      <c r="AC34" s="53"/>
      <c r="AD34" s="53"/>
      <c r="AE34" s="53"/>
      <c r="AF34" s="53"/>
      <c r="AG34" s="53"/>
    </row>
    <row r="35" spans="2:33" ht="6.9" customHeight="1" x14ac:dyDescent="0.3">
      <c r="B35" s="24"/>
      <c r="C35" s="24"/>
      <c r="D35" s="24"/>
      <c r="E35" s="24"/>
      <c r="F35" s="24"/>
      <c r="I35" s="60"/>
      <c r="J35" s="60"/>
      <c r="K35" s="60"/>
      <c r="L35" s="60"/>
      <c r="M35" s="60"/>
      <c r="N35" s="60"/>
      <c r="O35" s="60"/>
      <c r="P35" s="60"/>
      <c r="Q35" s="60"/>
      <c r="R35" s="60"/>
      <c r="S35" s="60"/>
      <c r="Y35" s="53"/>
      <c r="Z35" s="53"/>
      <c r="AA35" s="53"/>
      <c r="AB35" s="53"/>
      <c r="AC35" s="53"/>
      <c r="AD35" s="53"/>
      <c r="AE35" s="53"/>
      <c r="AF35" s="53"/>
      <c r="AG35" s="53"/>
    </row>
    <row r="36" spans="2:33" ht="14.15" customHeight="1" x14ac:dyDescent="0.3">
      <c r="B36" s="24"/>
      <c r="C36" s="29" t="s">
        <v>364</v>
      </c>
      <c r="D36" s="24"/>
      <c r="E36" s="30" t="str">
        <f>REPT("$",VLOOKUP($B$2,SbN!$B$3:$AF$23,11,0))</f>
        <v>$</v>
      </c>
      <c r="F36" s="24"/>
      <c r="I36" s="60"/>
      <c r="J36" s="60"/>
      <c r="K36" s="60"/>
      <c r="L36" s="60"/>
      <c r="M36" s="60"/>
      <c r="N36" s="60"/>
      <c r="O36" s="60"/>
      <c r="P36" s="60"/>
      <c r="Q36" s="60"/>
      <c r="R36" s="60"/>
      <c r="S36" s="60"/>
      <c r="Y36" s="53"/>
      <c r="Z36" s="53"/>
      <c r="AA36" s="53"/>
      <c r="AB36" s="53"/>
      <c r="AC36" s="53"/>
      <c r="AD36" s="53"/>
      <c r="AE36" s="53"/>
      <c r="AF36" s="53"/>
      <c r="AG36" s="53"/>
    </row>
    <row r="37" spans="2:33" ht="6.9" customHeight="1" x14ac:dyDescent="0.3">
      <c r="B37" s="24"/>
      <c r="C37" s="24"/>
      <c r="D37" s="24"/>
      <c r="E37" s="31"/>
      <c r="F37" s="24"/>
      <c r="I37" s="60"/>
      <c r="J37" s="60"/>
      <c r="K37" s="60"/>
      <c r="L37" s="60"/>
      <c r="M37" s="60"/>
      <c r="N37" s="60"/>
      <c r="O37" s="60"/>
      <c r="P37" s="60"/>
      <c r="Q37" s="60"/>
      <c r="R37" s="60"/>
      <c r="S37" s="60"/>
      <c r="Y37" s="53"/>
      <c r="Z37" s="53"/>
      <c r="AA37" s="53"/>
      <c r="AB37" s="53"/>
      <c r="AC37" s="53"/>
      <c r="AD37" s="53"/>
      <c r="AE37" s="53"/>
      <c r="AF37" s="53"/>
      <c r="AG37" s="53"/>
    </row>
    <row r="38" spans="2:33" ht="14.15" customHeight="1" x14ac:dyDescent="0.3">
      <c r="B38" s="24"/>
      <c r="C38" s="29" t="s">
        <v>322</v>
      </c>
      <c r="D38" s="24"/>
      <c r="E38" s="30" t="str">
        <f>REPT("$",VLOOKUP($B$2,SbN!$B$3:$AF$23,12,0))</f>
        <v>$</v>
      </c>
      <c r="F38" s="24"/>
      <c r="I38" s="60"/>
      <c r="J38" s="60"/>
      <c r="K38" s="60"/>
      <c r="L38" s="60"/>
      <c r="M38" s="60"/>
      <c r="N38" s="60"/>
      <c r="O38" s="60"/>
      <c r="P38" s="60"/>
      <c r="Q38" s="60"/>
      <c r="R38" s="60"/>
      <c r="S38" s="60"/>
      <c r="Y38" s="53"/>
      <c r="Z38" s="53"/>
      <c r="AA38" s="53"/>
      <c r="AB38" s="53"/>
      <c r="AC38" s="53"/>
      <c r="AD38" s="53"/>
      <c r="AE38" s="53"/>
      <c r="AF38" s="53"/>
      <c r="AG38" s="53"/>
    </row>
    <row r="39" spans="2:33" ht="6.9" customHeight="1" x14ac:dyDescent="0.3">
      <c r="B39" s="24"/>
      <c r="C39" s="24"/>
      <c r="D39" s="24"/>
      <c r="E39" s="24"/>
      <c r="F39" s="24"/>
      <c r="I39" s="60"/>
      <c r="J39" s="60"/>
      <c r="K39" s="60"/>
      <c r="L39" s="60"/>
      <c r="M39" s="60"/>
      <c r="N39" s="60"/>
      <c r="O39" s="60"/>
      <c r="P39" s="60"/>
      <c r="Q39" s="60"/>
      <c r="R39" s="60"/>
      <c r="S39" s="60"/>
      <c r="Y39" s="53"/>
      <c r="Z39" s="53"/>
      <c r="AA39" s="53"/>
      <c r="AB39" s="53"/>
      <c r="AC39" s="53"/>
      <c r="AD39" s="53"/>
      <c r="AE39" s="53"/>
      <c r="AF39" s="53"/>
      <c r="AG39" s="53"/>
    </row>
    <row r="40" spans="2:33" ht="6.9" customHeight="1" x14ac:dyDescent="0.3">
      <c r="I40" s="60"/>
      <c r="J40" s="60"/>
      <c r="K40" s="60"/>
      <c r="L40" s="60"/>
      <c r="M40" s="60"/>
      <c r="N40" s="60"/>
      <c r="O40" s="60"/>
      <c r="P40" s="60"/>
      <c r="Q40" s="60"/>
      <c r="R40" s="60"/>
      <c r="S40" s="60"/>
      <c r="Y40" s="53"/>
      <c r="Z40" s="53"/>
      <c r="AA40" s="53"/>
      <c r="AB40" s="53"/>
      <c r="AC40" s="53"/>
      <c r="AD40" s="53"/>
      <c r="AE40" s="53"/>
      <c r="AF40" s="53"/>
      <c r="AG40" s="53"/>
    </row>
    <row r="41" spans="2:33" ht="14.15" customHeight="1" x14ac:dyDescent="0.3">
      <c r="B41" s="24"/>
      <c r="C41" s="24"/>
      <c r="D41" s="50" t="s">
        <v>323</v>
      </c>
      <c r="E41" s="50"/>
      <c r="F41" s="50"/>
      <c r="I41" s="60"/>
      <c r="J41" s="60"/>
      <c r="K41" s="60"/>
      <c r="L41" s="60"/>
      <c r="M41" s="60"/>
      <c r="N41" s="60"/>
      <c r="O41" s="60"/>
      <c r="P41" s="60"/>
      <c r="Q41" s="60"/>
      <c r="R41" s="60"/>
      <c r="S41" s="60"/>
      <c r="Y41" s="53"/>
      <c r="Z41" s="53"/>
      <c r="AA41" s="53"/>
      <c r="AB41" s="53"/>
      <c r="AC41" s="53"/>
      <c r="AD41" s="53"/>
      <c r="AE41" s="53"/>
      <c r="AF41" s="53"/>
      <c r="AG41" s="53"/>
    </row>
    <row r="42" spans="2:33" ht="14.15" customHeight="1" x14ac:dyDescent="0.3">
      <c r="B42" s="24"/>
      <c r="C42" s="27"/>
      <c r="D42" s="50"/>
      <c r="E42" s="50"/>
      <c r="F42" s="50"/>
      <c r="I42" s="60"/>
      <c r="J42" s="60"/>
      <c r="K42" s="60"/>
      <c r="L42" s="60"/>
      <c r="M42" s="60"/>
      <c r="N42" s="60"/>
      <c r="O42" s="60"/>
      <c r="P42" s="60"/>
      <c r="Q42" s="60"/>
      <c r="R42" s="60"/>
      <c r="S42" s="60"/>
      <c r="Y42" s="53"/>
      <c r="Z42" s="53"/>
      <c r="AA42" s="53"/>
      <c r="AB42" s="53"/>
      <c r="AC42" s="53"/>
      <c r="AD42" s="53"/>
      <c r="AE42" s="53"/>
      <c r="AF42" s="53"/>
      <c r="AG42" s="53"/>
    </row>
    <row r="43" spans="2:33" ht="6.9" customHeight="1" x14ac:dyDescent="0.3">
      <c r="B43" s="24"/>
      <c r="C43" s="24"/>
      <c r="D43" s="24"/>
      <c r="E43" s="24"/>
      <c r="F43" s="24"/>
      <c r="I43" s="60"/>
      <c r="J43" s="60"/>
      <c r="K43" s="60"/>
      <c r="L43" s="60"/>
      <c r="M43" s="60"/>
      <c r="N43" s="60"/>
      <c r="O43" s="60"/>
      <c r="P43" s="60"/>
      <c r="Q43" s="60"/>
      <c r="R43" s="60"/>
      <c r="S43" s="60"/>
      <c r="Y43" s="53"/>
      <c r="Z43" s="53"/>
      <c r="AA43" s="53"/>
      <c r="AB43" s="53"/>
      <c r="AC43" s="53"/>
      <c r="AD43" s="53"/>
      <c r="AE43" s="53"/>
      <c r="AF43" s="53"/>
      <c r="AG43" s="53"/>
    </row>
    <row r="44" spans="2:33" s="37" customFormat="1" ht="27" customHeight="1" x14ac:dyDescent="0.3">
      <c r="B44" s="36"/>
      <c r="C44" s="59" t="str">
        <f>VLOOKUP($B$2,SbN!$B$3:$AF$23,13,0)</f>
        <v>Carbon capture and climate change mitigation</v>
      </c>
      <c r="D44" s="59"/>
      <c r="E44" s="59"/>
      <c r="F44" s="36"/>
      <c r="I44" s="60"/>
      <c r="J44" s="60"/>
      <c r="K44" s="60"/>
      <c r="L44" s="60"/>
      <c r="M44" s="60"/>
      <c r="N44" s="60"/>
      <c r="O44" s="60"/>
      <c r="P44" s="60"/>
      <c r="Q44" s="60"/>
      <c r="R44" s="60"/>
      <c r="S44" s="60"/>
      <c r="Y44" s="53"/>
      <c r="Z44" s="53"/>
      <c r="AA44" s="53"/>
      <c r="AB44" s="53"/>
      <c r="AC44" s="53"/>
      <c r="AD44" s="53"/>
      <c r="AE44" s="53"/>
      <c r="AF44" s="53"/>
      <c r="AG44" s="53"/>
    </row>
    <row r="45" spans="2:33" ht="6.9" customHeight="1" x14ac:dyDescent="0.3">
      <c r="B45" s="24"/>
      <c r="C45" s="24"/>
      <c r="D45" s="24"/>
      <c r="E45" s="24"/>
      <c r="F45" s="24"/>
      <c r="I45" s="60"/>
      <c r="J45" s="60"/>
      <c r="K45" s="60"/>
      <c r="L45" s="60"/>
      <c r="M45" s="60"/>
      <c r="N45" s="60"/>
      <c r="O45" s="60"/>
      <c r="P45" s="60"/>
      <c r="Q45" s="60"/>
      <c r="R45" s="60"/>
      <c r="S45" s="60"/>
      <c r="Y45" s="53"/>
      <c r="Z45" s="53"/>
      <c r="AA45" s="53"/>
      <c r="AB45" s="53"/>
      <c r="AC45" s="53"/>
      <c r="AD45" s="53"/>
      <c r="AE45" s="53"/>
      <c r="AF45" s="53"/>
      <c r="AG45" s="53"/>
    </row>
    <row r="46" spans="2:33" s="37" customFormat="1" ht="27" customHeight="1" x14ac:dyDescent="0.3">
      <c r="B46" s="36"/>
      <c r="C46" s="59" t="str">
        <f>VLOOKUP($B$2,SbN!$B$3:$AF$23,14,0)</f>
        <v>Sustaining ecosystem services</v>
      </c>
      <c r="D46" s="59"/>
      <c r="E46" s="59"/>
      <c r="F46" s="36"/>
      <c r="I46" s="60"/>
      <c r="J46" s="60"/>
      <c r="K46" s="60"/>
      <c r="L46" s="60"/>
      <c r="M46" s="60"/>
      <c r="N46" s="60"/>
      <c r="O46" s="60"/>
      <c r="P46" s="60"/>
      <c r="Q46" s="60"/>
      <c r="R46" s="60"/>
      <c r="S46" s="60"/>
      <c r="Y46" s="53"/>
      <c r="Z46" s="53"/>
      <c r="AA46" s="53"/>
      <c r="AB46" s="53"/>
      <c r="AC46" s="53"/>
      <c r="AD46" s="53"/>
      <c r="AE46" s="53"/>
      <c r="AF46" s="53"/>
      <c r="AG46" s="53"/>
    </row>
    <row r="47" spans="2:33" ht="6.9" customHeight="1" x14ac:dyDescent="0.3">
      <c r="B47" s="24"/>
      <c r="C47" s="24"/>
      <c r="D47" s="24"/>
      <c r="E47" s="24"/>
      <c r="F47" s="24"/>
      <c r="I47" s="60"/>
      <c r="J47" s="60"/>
      <c r="K47" s="60"/>
      <c r="L47" s="60"/>
      <c r="M47" s="60"/>
      <c r="N47" s="60"/>
      <c r="O47" s="60"/>
      <c r="P47" s="60"/>
      <c r="Q47" s="60"/>
      <c r="R47" s="60"/>
      <c r="S47" s="60"/>
      <c r="Y47" s="53"/>
      <c r="Z47" s="53"/>
      <c r="AA47" s="53"/>
      <c r="AB47" s="53"/>
      <c r="AC47" s="53"/>
      <c r="AD47" s="53"/>
      <c r="AE47" s="53"/>
      <c r="AF47" s="53"/>
      <c r="AG47" s="53"/>
    </row>
    <row r="48" spans="2:33" s="37" customFormat="1" ht="27" customHeight="1" x14ac:dyDescent="0.3">
      <c r="B48" s="36"/>
      <c r="C48" s="59" t="str">
        <f>VLOOKUP($B$2,SbN!$B$3:$AF$23,15,0)</f>
        <v>Socio-ecological resilience and livelihoods</v>
      </c>
      <c r="D48" s="59"/>
      <c r="E48" s="59"/>
      <c r="F48" s="36"/>
      <c r="I48" s="60"/>
      <c r="J48" s="60"/>
      <c r="K48" s="60"/>
      <c r="L48" s="60"/>
      <c r="M48" s="60"/>
      <c r="N48" s="60"/>
      <c r="O48" s="60"/>
      <c r="P48" s="60"/>
      <c r="Q48" s="60"/>
      <c r="R48" s="60"/>
      <c r="S48" s="60"/>
      <c r="Y48" s="53"/>
      <c r="Z48" s="53"/>
      <c r="AA48" s="53"/>
      <c r="AB48" s="53"/>
      <c r="AC48" s="53"/>
      <c r="AD48" s="53"/>
      <c r="AE48" s="53"/>
      <c r="AF48" s="53"/>
      <c r="AG48" s="53"/>
    </row>
    <row r="49" spans="2:19" ht="6.9" customHeight="1" x14ac:dyDescent="0.3">
      <c r="B49" s="24"/>
      <c r="C49" s="24"/>
      <c r="D49" s="24"/>
      <c r="E49" s="24"/>
      <c r="F49" s="24"/>
      <c r="I49" s="60"/>
      <c r="J49" s="60"/>
      <c r="K49" s="60"/>
      <c r="L49" s="60"/>
      <c r="M49" s="60"/>
      <c r="N49" s="60"/>
      <c r="O49" s="60"/>
      <c r="P49" s="60"/>
      <c r="Q49" s="60"/>
      <c r="R49" s="60"/>
      <c r="S49" s="60"/>
    </row>
    <row r="50" spans="2:19" s="37" customFormat="1" ht="27" customHeight="1" x14ac:dyDescent="0.3">
      <c r="B50" s="36"/>
      <c r="C50" s="59" t="str">
        <f>VLOOKUP($B$2,SbN!$B$3:$AF$23,16,0)</f>
        <v>Territorial conflict prevention and cultural protection</v>
      </c>
      <c r="D50" s="59"/>
      <c r="E50" s="59"/>
      <c r="F50" s="36"/>
      <c r="I50" s="60"/>
      <c r="J50" s="60"/>
      <c r="K50" s="60"/>
      <c r="L50" s="60"/>
      <c r="M50" s="60"/>
      <c r="N50" s="60"/>
      <c r="O50" s="60"/>
      <c r="P50" s="60"/>
      <c r="Q50" s="60"/>
      <c r="R50" s="60"/>
      <c r="S50" s="60"/>
    </row>
    <row r="51" spans="2:19" ht="6.9" customHeight="1" x14ac:dyDescent="0.3">
      <c r="B51" s="24"/>
      <c r="C51" s="24"/>
      <c r="D51" s="24"/>
      <c r="E51" s="24"/>
      <c r="F51" s="24"/>
      <c r="I51" s="60"/>
      <c r="J51" s="60"/>
      <c r="K51" s="60"/>
      <c r="L51" s="60"/>
      <c r="M51" s="60"/>
      <c r="N51" s="60"/>
      <c r="O51" s="60"/>
      <c r="P51" s="60"/>
      <c r="Q51" s="60"/>
      <c r="R51" s="60"/>
      <c r="S51" s="60"/>
    </row>
    <row r="52" spans="2:19" ht="6.9" customHeight="1" x14ac:dyDescent="0.3">
      <c r="I52" s="60"/>
      <c r="J52" s="60"/>
      <c r="K52" s="60"/>
      <c r="L52" s="60"/>
      <c r="M52" s="60"/>
      <c r="N52" s="60"/>
      <c r="O52" s="60"/>
      <c r="P52" s="60"/>
      <c r="Q52" s="60"/>
      <c r="R52" s="60"/>
      <c r="S52" s="60"/>
    </row>
    <row r="53" spans="2:19" ht="14.15" customHeight="1" x14ac:dyDescent="0.3">
      <c r="B53" s="24"/>
      <c r="C53" s="24"/>
      <c r="D53" s="50" t="s">
        <v>324</v>
      </c>
      <c r="E53" s="50"/>
      <c r="F53" s="50"/>
      <c r="I53" s="60"/>
      <c r="J53" s="60"/>
      <c r="K53" s="60"/>
      <c r="L53" s="60"/>
      <c r="M53" s="60"/>
      <c r="N53" s="60"/>
      <c r="O53" s="60"/>
      <c r="P53" s="60"/>
      <c r="Q53" s="60"/>
      <c r="R53" s="60"/>
      <c r="S53" s="60"/>
    </row>
    <row r="54" spans="2:19" ht="14.15" customHeight="1" x14ac:dyDescent="0.3">
      <c r="B54" s="24"/>
      <c r="C54" s="27"/>
      <c r="D54" s="50"/>
      <c r="E54" s="50"/>
      <c r="F54" s="50"/>
      <c r="I54" s="60"/>
      <c r="J54" s="60"/>
      <c r="K54" s="60"/>
      <c r="L54" s="60"/>
      <c r="M54" s="60"/>
      <c r="N54" s="60"/>
      <c r="O54" s="60"/>
      <c r="P54" s="60"/>
      <c r="Q54" s="60"/>
      <c r="R54" s="60"/>
      <c r="S54" s="60"/>
    </row>
    <row r="55" spans="2:19" ht="6.9" customHeight="1" x14ac:dyDescent="0.3">
      <c r="B55" s="24"/>
      <c r="C55" s="24"/>
      <c r="D55" s="24"/>
      <c r="E55" s="24"/>
      <c r="F55" s="24"/>
      <c r="I55" s="60"/>
      <c r="J55" s="60"/>
      <c r="K55" s="60"/>
      <c r="L55" s="60"/>
      <c r="M55" s="60"/>
      <c r="N55" s="60"/>
      <c r="O55" s="60"/>
      <c r="P55" s="60"/>
      <c r="Q55" s="60"/>
      <c r="R55" s="60"/>
      <c r="S55" s="60"/>
    </row>
    <row r="56" spans="2:19" ht="27" customHeight="1" x14ac:dyDescent="0.3">
      <c r="B56" s="24"/>
      <c r="C56" s="59" t="str">
        <f>VLOOKUP($B$2,SbN!$B$3:$AF$23,17,0)</f>
        <v>Extractive pressures and conflicts of use</v>
      </c>
      <c r="D56" s="59"/>
      <c r="E56" s="59"/>
      <c r="F56" s="24"/>
      <c r="I56" s="60"/>
      <c r="J56" s="60"/>
      <c r="K56" s="60"/>
      <c r="L56" s="60"/>
      <c r="M56" s="60"/>
      <c r="N56" s="60"/>
      <c r="O56" s="60"/>
      <c r="P56" s="60"/>
      <c r="Q56" s="60"/>
      <c r="R56" s="60"/>
      <c r="S56" s="60"/>
    </row>
    <row r="57" spans="2:19" ht="6.9" customHeight="1" x14ac:dyDescent="0.3">
      <c r="B57" s="24"/>
      <c r="C57" s="24"/>
      <c r="D57" s="24"/>
      <c r="E57" s="24"/>
      <c r="F57" s="24"/>
      <c r="I57" s="60"/>
      <c r="J57" s="60"/>
      <c r="K57" s="60"/>
      <c r="L57" s="60"/>
      <c r="M57" s="60"/>
      <c r="N57" s="60"/>
      <c r="O57" s="60"/>
      <c r="P57" s="60"/>
      <c r="Q57" s="60"/>
      <c r="R57" s="60"/>
      <c r="S57" s="60"/>
    </row>
    <row r="58" spans="2:19" ht="27" customHeight="1" x14ac:dyDescent="0.3">
      <c r="B58" s="24"/>
      <c r="C58" s="59" t="str">
        <f>VLOOKUP($B$2,SbN!$B$3:$AF$23,18,0)</f>
        <v>Tenure insecurity and institutional weakness</v>
      </c>
      <c r="D58" s="59"/>
      <c r="E58" s="59"/>
      <c r="F58" s="24"/>
      <c r="I58" s="60"/>
      <c r="J58" s="60"/>
      <c r="K58" s="60"/>
      <c r="L58" s="60"/>
      <c r="M58" s="60"/>
      <c r="N58" s="60"/>
      <c r="O58" s="60"/>
      <c r="P58" s="60"/>
      <c r="Q58" s="60"/>
      <c r="R58" s="60"/>
      <c r="S58" s="60"/>
    </row>
    <row r="59" spans="2:19" ht="6.9" customHeight="1" x14ac:dyDescent="0.3">
      <c r="B59" s="24"/>
      <c r="C59" s="24"/>
      <c r="D59" s="24"/>
      <c r="E59" s="24"/>
      <c r="F59" s="24"/>
      <c r="I59" s="60"/>
      <c r="J59" s="60"/>
      <c r="K59" s="60"/>
      <c r="L59" s="60"/>
      <c r="M59" s="60"/>
      <c r="N59" s="60"/>
      <c r="O59" s="60"/>
      <c r="P59" s="60"/>
      <c r="Q59" s="60"/>
      <c r="R59" s="60"/>
      <c r="S59" s="60"/>
    </row>
    <row r="60" spans="2:19" ht="27" customHeight="1" x14ac:dyDescent="0.3">
      <c r="B60" s="24"/>
      <c r="C60" s="59" t="str">
        <f>VLOOKUP($B$2,SbN!$B$3:$AF$23,19,0)</f>
        <v>Economic asymmetries in conservation payments</v>
      </c>
      <c r="D60" s="59"/>
      <c r="E60" s="59"/>
      <c r="F60" s="24"/>
      <c r="I60" s="60"/>
      <c r="J60" s="60"/>
      <c r="K60" s="60"/>
      <c r="L60" s="60"/>
      <c r="M60" s="60"/>
      <c r="N60" s="60"/>
      <c r="O60" s="60"/>
      <c r="P60" s="60"/>
      <c r="Q60" s="60"/>
      <c r="R60" s="60"/>
      <c r="S60" s="60"/>
    </row>
    <row r="61" spans="2:19" ht="6.9" customHeight="1" x14ac:dyDescent="0.3">
      <c r="B61" s="24"/>
      <c r="C61" s="24"/>
      <c r="D61" s="24"/>
      <c r="E61" s="24"/>
      <c r="F61" s="24"/>
      <c r="I61" s="60"/>
      <c r="J61" s="60"/>
      <c r="K61" s="60"/>
      <c r="L61" s="60"/>
      <c r="M61" s="60"/>
      <c r="N61" s="60"/>
      <c r="O61" s="60"/>
      <c r="P61" s="60"/>
      <c r="Q61" s="60"/>
      <c r="R61" s="60"/>
      <c r="S61" s="60"/>
    </row>
    <row r="62" spans="2:19" ht="27" customHeight="1" x14ac:dyDescent="0.3">
      <c r="B62" s="24"/>
      <c r="C62" s="59" t="str">
        <f>VLOOKUP($B$2,SbN!$B$3:$AF$23,20,0)</f>
        <v>Variable ecological efficiency</v>
      </c>
      <c r="D62" s="59"/>
      <c r="E62" s="59"/>
      <c r="F62" s="24"/>
      <c r="I62" s="60"/>
      <c r="J62" s="60"/>
      <c r="K62" s="60"/>
      <c r="L62" s="60"/>
      <c r="M62" s="60"/>
      <c r="N62" s="60"/>
      <c r="O62" s="60"/>
      <c r="P62" s="60"/>
      <c r="Q62" s="60"/>
      <c r="R62" s="60"/>
      <c r="S62" s="60"/>
    </row>
    <row r="63" spans="2:19" ht="6.9" customHeight="1" x14ac:dyDescent="0.3">
      <c r="B63" s="24"/>
      <c r="C63" s="24"/>
      <c r="D63" s="24"/>
      <c r="E63" s="24"/>
      <c r="F63" s="24"/>
    </row>
    <row r="64" spans="2:19" ht="6.9" customHeight="1" x14ac:dyDescent="0.3"/>
    <row r="65" spans="2:20" ht="6.9" customHeight="1" x14ac:dyDescent="0.3">
      <c r="B65" s="24"/>
      <c r="C65" s="24"/>
      <c r="D65" s="24"/>
      <c r="E65" s="24"/>
      <c r="F65" s="24"/>
      <c r="G65" s="24"/>
      <c r="H65" s="24"/>
      <c r="I65" s="24"/>
      <c r="J65" s="24"/>
      <c r="K65" s="24"/>
      <c r="L65" s="24"/>
      <c r="M65" s="24"/>
      <c r="N65" s="38"/>
      <c r="O65" s="24"/>
      <c r="P65" s="24"/>
      <c r="Q65" s="24"/>
      <c r="R65" s="24"/>
      <c r="S65" s="24"/>
      <c r="T65" s="24"/>
    </row>
    <row r="66" spans="2:20" ht="14.15" customHeight="1" x14ac:dyDescent="0.3">
      <c r="B66" s="24"/>
      <c r="C66" s="24"/>
      <c r="D66" s="57" t="s">
        <v>325</v>
      </c>
      <c r="E66" s="57"/>
      <c r="F66" s="57"/>
      <c r="G66" s="57"/>
      <c r="H66" s="57"/>
      <c r="I66" s="57"/>
      <c r="J66" s="57"/>
      <c r="K66" s="57"/>
      <c r="L66" s="57"/>
      <c r="M66" s="39"/>
      <c r="N66" s="40"/>
      <c r="O66" s="24"/>
      <c r="P66" s="24"/>
      <c r="Q66" s="50" t="s">
        <v>326</v>
      </c>
      <c r="R66" s="50"/>
      <c r="S66" s="50"/>
      <c r="T66" s="24"/>
    </row>
    <row r="67" spans="2:20" ht="14.15" customHeight="1" x14ac:dyDescent="0.3">
      <c r="B67" s="24"/>
      <c r="C67" s="27"/>
      <c r="D67" s="57"/>
      <c r="E67" s="57"/>
      <c r="F67" s="57"/>
      <c r="G67" s="57"/>
      <c r="H67" s="57"/>
      <c r="I67" s="57"/>
      <c r="J67" s="57"/>
      <c r="K67" s="57"/>
      <c r="L67" s="57"/>
      <c r="M67" s="39"/>
      <c r="N67" s="40"/>
      <c r="O67" s="24"/>
      <c r="P67" s="24"/>
      <c r="Q67" s="50"/>
      <c r="R67" s="50"/>
      <c r="S67" s="50"/>
      <c r="T67" s="24"/>
    </row>
    <row r="68" spans="2:20" ht="6.9" customHeight="1" x14ac:dyDescent="0.3">
      <c r="B68" s="24"/>
      <c r="C68" s="58" t="str">
        <f>VLOOKUP($B$2,SbN!$B$3:$AF$23,22,0)</f>
        <v>• Areas with remaining forest cover or in a good state of conservation
• Protected areas, indigenous territories or collectives with legal recognition
• Territories with local governance and community management capacity
• Rural or peri-urban properties with strategic ecosystem functions (watersheds, recharge, biodiversity)</v>
      </c>
      <c r="D68" s="58"/>
      <c r="E68" s="58"/>
      <c r="F68" s="58"/>
      <c r="G68" s="58"/>
      <c r="H68" s="58"/>
      <c r="I68" s="58"/>
      <c r="J68" s="58"/>
      <c r="K68" s="58"/>
      <c r="L68" s="58"/>
      <c r="M68" s="58"/>
      <c r="N68" s="41"/>
      <c r="O68" s="24"/>
      <c r="P68" s="24"/>
      <c r="Q68" s="25"/>
      <c r="R68" s="25"/>
      <c r="S68" s="25"/>
      <c r="T68" s="24"/>
    </row>
    <row r="69" spans="2:20" ht="28" x14ac:dyDescent="0.3">
      <c r="B69" s="24"/>
      <c r="C69" s="58"/>
      <c r="D69" s="58"/>
      <c r="E69" s="58"/>
      <c r="F69" s="58"/>
      <c r="G69" s="58"/>
      <c r="H69" s="58"/>
      <c r="I69" s="58"/>
      <c r="J69" s="58"/>
      <c r="K69" s="58"/>
      <c r="L69" s="58"/>
      <c r="M69" s="58"/>
      <c r="N69" s="41"/>
      <c r="O69" s="24"/>
      <c r="P69" s="42" t="s">
        <v>327</v>
      </c>
      <c r="Q69" s="43" t="s">
        <v>328</v>
      </c>
      <c r="R69" s="43" t="s">
        <v>329</v>
      </c>
      <c r="S69" s="44" t="s">
        <v>330</v>
      </c>
      <c r="T69" s="24"/>
    </row>
    <row r="70" spans="2:20" x14ac:dyDescent="0.3">
      <c r="B70" s="24"/>
      <c r="C70" s="58"/>
      <c r="D70" s="58"/>
      <c r="E70" s="58"/>
      <c r="F70" s="58"/>
      <c r="G70" s="58"/>
      <c r="H70" s="58"/>
      <c r="I70" s="58"/>
      <c r="J70" s="58"/>
      <c r="K70" s="58"/>
      <c r="L70" s="58"/>
      <c r="M70" s="58"/>
      <c r="N70" s="41"/>
      <c r="O70" s="24"/>
      <c r="P70" s="42" t="s">
        <v>348</v>
      </c>
      <c r="Q70" s="45" t="str">
        <f>CHOOSE(MATCH(VLOOKUP($B$2,SbN!$B$3:$AF$23,23,0), {"Muy bajo","Bajo","Medio","Alto","Muy alto"}, 0), "▫︎", "◔", "◑", "◕", "●")</f>
        <v>◕</v>
      </c>
      <c r="R70" s="45" t="str">
        <f>CHOOSE(MATCH(VLOOKUP($B$2,SbN!$B$3:$AF$23,24,0), {"Muy bajo","Bajo","Medio","Alto","Muy alto"}, 0), "▫︎", "◔", "◑", "◕", "●")</f>
        <v>●</v>
      </c>
      <c r="S70" s="45" t="str">
        <f>CHOOSE(MATCH(VLOOKUP($B$2,SbN!$B$3:$AF$23,25,0), {"Muy bajo","Bajo","Medio","Alto","Muy alto"}, 0), "▫︎", "◔", "◑", "◕", "●")</f>
        <v>●</v>
      </c>
      <c r="T70" s="24"/>
    </row>
    <row r="71" spans="2:20" x14ac:dyDescent="0.3">
      <c r="B71" s="24"/>
      <c r="C71" s="58"/>
      <c r="D71" s="58"/>
      <c r="E71" s="58"/>
      <c r="F71" s="58"/>
      <c r="G71" s="58"/>
      <c r="H71" s="58"/>
      <c r="I71" s="58"/>
      <c r="J71" s="58"/>
      <c r="K71" s="58"/>
      <c r="L71" s="58"/>
      <c r="M71" s="58"/>
      <c r="N71" s="41"/>
      <c r="O71" s="24"/>
      <c r="P71" s="42" t="s">
        <v>331</v>
      </c>
      <c r="Q71" s="45" t="str">
        <f>CHOOSE(MATCH(VLOOKUP($B$2,SbN!$B$3:$AF$23,26,0), {"Muy bajo","Bajo","Medio","Alto","Muy alto"}, 0), "▫︎", "◔", "◑", "◕", "●")</f>
        <v>◔</v>
      </c>
      <c r="R71" s="45" t="str">
        <f>CHOOSE(MATCH(VLOOKUP($B$2,SbN!$B$3:$AF$23,27,0), {"Muy bajo","Bajo","Medio","Alto","Muy alto"}, 0), "▫︎", "◔", "◑", "◕", "●")</f>
        <v>◑</v>
      </c>
      <c r="S71" s="45" t="str">
        <f>CHOOSE(MATCH(VLOOKUP($B$2,SbN!$B$3:$AF$23,28,0), {"Muy bajo","Bajo","Medio","Alto","Muy alto"}, 0), "▫︎", "◔", "◑", "◕", "●")</f>
        <v>◕</v>
      </c>
      <c r="T71" s="24"/>
    </row>
    <row r="72" spans="2:20" x14ac:dyDescent="0.3">
      <c r="B72" s="24"/>
      <c r="C72" s="58"/>
      <c r="D72" s="58"/>
      <c r="E72" s="58"/>
      <c r="F72" s="58"/>
      <c r="G72" s="58"/>
      <c r="H72" s="58"/>
      <c r="I72" s="58"/>
      <c r="J72" s="58"/>
      <c r="K72" s="58"/>
      <c r="L72" s="58"/>
      <c r="M72" s="58"/>
      <c r="N72" s="41"/>
      <c r="O72" s="24"/>
      <c r="P72" s="42" t="s">
        <v>14</v>
      </c>
      <c r="Q72" s="45" t="str">
        <f>CHOOSE(MATCH(VLOOKUP($B$2,SbN!$B$3:$AF$23,29,0), {"Muy bajo","Bajo","Medio","Alto","Muy alto"}, 0), "▫︎", "◔", "◑", "◕", "●")</f>
        <v>◑</v>
      </c>
      <c r="R72" s="45" t="str">
        <f>CHOOSE(MATCH(VLOOKUP($B$2,SbN!$B$3:$AF$23,30,0), {"Muy bajo","Bajo","Medio","Alto","Muy alto"}, 0), "▫︎", "◔", "◑", "◕", "●")</f>
        <v>◕</v>
      </c>
      <c r="S72" s="45" t="str">
        <f>CHOOSE(MATCH(VLOOKUP($B$2,SbN!$B$3:$AF$23,31,0), {"Muy bajo","Bajo","Medio","Alto","Muy alto"}, 0), "▫︎", "◔", "◑", "◕", "●")</f>
        <v>●</v>
      </c>
      <c r="T72" s="24"/>
    </row>
    <row r="73" spans="2:20" ht="21" customHeight="1" x14ac:dyDescent="0.3">
      <c r="B73" s="24"/>
      <c r="C73" s="58"/>
      <c r="D73" s="58"/>
      <c r="E73" s="58"/>
      <c r="F73" s="58"/>
      <c r="G73" s="58"/>
      <c r="H73" s="58"/>
      <c r="I73" s="58"/>
      <c r="J73" s="58"/>
      <c r="K73" s="58"/>
      <c r="L73" s="58"/>
      <c r="M73" s="58"/>
      <c r="N73" s="41"/>
      <c r="O73" s="24"/>
      <c r="P73" s="24"/>
      <c r="Q73" s="24"/>
      <c r="R73" s="24"/>
      <c r="S73" s="24"/>
      <c r="T73" s="24"/>
    </row>
    <row r="74" spans="2:20" ht="20.25" customHeight="1" x14ac:dyDescent="0.3">
      <c r="B74" s="24"/>
      <c r="C74" s="58"/>
      <c r="D74" s="58"/>
      <c r="E74" s="58"/>
      <c r="F74" s="58"/>
      <c r="G74" s="58"/>
      <c r="H74" s="58"/>
      <c r="I74" s="58"/>
      <c r="J74" s="58"/>
      <c r="K74" s="58"/>
      <c r="L74" s="58"/>
      <c r="M74" s="58"/>
      <c r="N74" s="41"/>
      <c r="O74" s="46"/>
      <c r="P74" s="46"/>
      <c r="Q74" s="46"/>
      <c r="R74" s="46"/>
      <c r="S74" s="46"/>
      <c r="T74" s="24"/>
    </row>
    <row r="75" spans="2:20" ht="6.9" customHeight="1" x14ac:dyDescent="0.3"/>
    <row r="76" spans="2:20" hidden="1" x14ac:dyDescent="0.3">
      <c r="B76" s="24"/>
      <c r="C76" s="24"/>
      <c r="D76" s="57" t="s">
        <v>332</v>
      </c>
      <c r="E76" s="57"/>
      <c r="F76" s="57"/>
      <c r="G76" s="57"/>
      <c r="H76" s="57"/>
      <c r="I76" s="57"/>
      <c r="J76" s="57"/>
      <c r="K76" s="57"/>
      <c r="L76" s="57"/>
      <c r="M76" s="57"/>
      <c r="N76" s="57"/>
      <c r="O76" s="57"/>
      <c r="P76" s="57"/>
      <c r="Q76" s="57"/>
      <c r="R76" s="57"/>
      <c r="S76" s="57"/>
      <c r="T76" s="57"/>
    </row>
    <row r="77" spans="2:20" hidden="1" x14ac:dyDescent="0.3">
      <c r="B77" s="24"/>
      <c r="C77" s="27"/>
      <c r="D77" s="57"/>
      <c r="E77" s="57"/>
      <c r="F77" s="57"/>
      <c r="G77" s="57"/>
      <c r="H77" s="57"/>
      <c r="I77" s="57"/>
      <c r="J77" s="57"/>
      <c r="K77" s="57"/>
      <c r="L77" s="57"/>
      <c r="M77" s="57"/>
      <c r="N77" s="57"/>
      <c r="O77" s="57"/>
      <c r="P77" s="57"/>
      <c r="Q77" s="57"/>
      <c r="R77" s="57"/>
      <c r="S77" s="57"/>
      <c r="T77" s="57"/>
    </row>
    <row r="78" spans="2:20" ht="14.15" hidden="1" customHeight="1" x14ac:dyDescent="0.3">
      <c r="B78" s="24"/>
      <c r="C78" s="28" t="s">
        <v>333</v>
      </c>
      <c r="D78" s="46"/>
      <c r="E78" s="46"/>
      <c r="F78" s="46"/>
      <c r="G78" s="46"/>
      <c r="H78" s="46"/>
      <c r="I78" s="46"/>
      <c r="J78" s="46"/>
      <c r="K78" s="46"/>
      <c r="L78" s="46"/>
      <c r="M78" s="46"/>
      <c r="N78" s="46"/>
      <c r="O78" s="46"/>
      <c r="P78" s="46"/>
      <c r="Q78" s="46"/>
      <c r="R78" s="46"/>
      <c r="S78" s="46"/>
      <c r="T78" s="24"/>
    </row>
    <row r="79" spans="2:20" hidden="1" x14ac:dyDescent="0.3">
      <c r="B79" s="24"/>
      <c r="C79" s="28" t="s">
        <v>333</v>
      </c>
      <c r="D79" s="46"/>
      <c r="E79" s="46"/>
      <c r="F79" s="46"/>
      <c r="G79" s="46"/>
      <c r="H79" s="46"/>
      <c r="I79" s="46"/>
      <c r="J79" s="46"/>
      <c r="K79" s="46"/>
      <c r="L79" s="46"/>
      <c r="M79" s="46"/>
      <c r="N79" s="46"/>
      <c r="O79" s="46"/>
      <c r="P79" s="46"/>
      <c r="Q79" s="46"/>
      <c r="R79" s="46"/>
      <c r="S79" s="46"/>
      <c r="T79" s="24"/>
    </row>
    <row r="80" spans="2:20" ht="6.9" hidden="1" customHeight="1" x14ac:dyDescent="0.3">
      <c r="B80" s="24"/>
      <c r="C80" s="24"/>
      <c r="D80" s="24"/>
      <c r="E80" s="24"/>
      <c r="F80" s="24"/>
      <c r="G80" s="24"/>
      <c r="H80" s="24"/>
      <c r="I80" s="24"/>
      <c r="J80" s="24"/>
      <c r="K80" s="24"/>
      <c r="L80" s="24"/>
      <c r="M80" s="24"/>
      <c r="N80" s="24"/>
      <c r="O80" s="24"/>
      <c r="P80" s="24"/>
      <c r="Q80" s="24"/>
      <c r="R80" s="24"/>
      <c r="S80" s="24"/>
      <c r="T80" s="24"/>
    </row>
    <row r="81" ht="6.9" hidden="1" customHeight="1" x14ac:dyDescent="0.3"/>
  </sheetData>
  <mergeCells count="25">
    <mergeCell ref="D76:T77"/>
    <mergeCell ref="C68:M74"/>
    <mergeCell ref="Q66:S67"/>
    <mergeCell ref="D66:L67"/>
    <mergeCell ref="D41:F42"/>
    <mergeCell ref="C44:E44"/>
    <mergeCell ref="C46:E46"/>
    <mergeCell ref="C48:E48"/>
    <mergeCell ref="C50:E50"/>
    <mergeCell ref="D53:F54"/>
    <mergeCell ref="C56:E56"/>
    <mergeCell ref="C58:E58"/>
    <mergeCell ref="C60:E60"/>
    <mergeCell ref="C62:E62"/>
    <mergeCell ref="I34:S62"/>
    <mergeCell ref="D33:F34"/>
    <mergeCell ref="D13:F14"/>
    <mergeCell ref="E16:E18"/>
    <mergeCell ref="I7:S30"/>
    <mergeCell ref="Y24:AG48"/>
    <mergeCell ref="V2:Z5"/>
    <mergeCell ref="B2:T3"/>
    <mergeCell ref="D5:F6"/>
    <mergeCell ref="J5:T6"/>
    <mergeCell ref="D21:F22"/>
  </mergeCells>
  <printOptions horizontalCentered="1"/>
  <pageMargins left="0.25" right="0.25" top="0.75" bottom="0.75" header="0.3" footer="0.3"/>
  <pageSetup scale="66" fitToHeight="0" orientation="portrait" horizontalDpi="300" r:id="rId1"/>
  <rowBreaks count="1" manualBreakCount="1">
    <brk id="86" max="20" man="1"/>
  </rowBreaks>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FD922E0-BEF8-4B3B-ADA0-EBD699A8A232}">
          <x14:formula1>
            <xm:f>SbN!$B$3:$B$23</xm:f>
          </x14:formula1>
          <xm:sqref>B2:T3</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11341-16F7-4875-A95F-315A66661C9C}">
  <dimension ref="A1:B7"/>
  <sheetViews>
    <sheetView zoomScale="145" zoomScaleNormal="145" workbookViewId="0">
      <selection activeCell="A6" sqref="A6"/>
    </sheetView>
  </sheetViews>
  <sheetFormatPr defaultColWidth="10.90625" defaultRowHeight="14.5" x14ac:dyDescent="0.35"/>
  <cols>
    <col min="1" max="1" width="47.08984375" customWidth="1"/>
    <col min="2" max="3" width="11.453125"/>
  </cols>
  <sheetData>
    <row r="1" spans="1:2" x14ac:dyDescent="0.35">
      <c r="A1" s="19" t="s">
        <v>3</v>
      </c>
      <c r="B1" s="20" t="s">
        <v>222</v>
      </c>
    </row>
    <row r="2" spans="1:2" ht="39.9" customHeight="1" x14ac:dyDescent="0.35">
      <c r="A2" s="21" t="s">
        <v>223</v>
      </c>
      <c r="B2" s="22"/>
    </row>
    <row r="3" spans="1:2" ht="39.9" customHeight="1" x14ac:dyDescent="0.35">
      <c r="A3" s="21" t="s">
        <v>224</v>
      </c>
      <c r="B3" s="22"/>
    </row>
    <row r="4" spans="1:2" ht="39.9" customHeight="1" x14ac:dyDescent="0.35">
      <c r="A4" s="21" t="s">
        <v>225</v>
      </c>
      <c r="B4" s="22"/>
    </row>
    <row r="5" spans="1:2" ht="39.9" customHeight="1" x14ac:dyDescent="0.35">
      <c r="A5" s="21" t="s">
        <v>226</v>
      </c>
      <c r="B5" s="22"/>
    </row>
    <row r="6" spans="1:2" ht="39.9" customHeight="1" x14ac:dyDescent="0.35">
      <c r="A6" s="21" t="s">
        <v>227</v>
      </c>
      <c r="B6" s="22"/>
    </row>
    <row r="7" spans="1:2" ht="39.9" customHeight="1" x14ac:dyDescent="0.35">
      <c r="A7" s="21" t="s">
        <v>228</v>
      </c>
      <c r="B7" s="22"/>
    </row>
  </sheetData>
  <pageMargins left="0.7" right="0.7" top="0.75" bottom="0.75" header="0.3" footer="0.3"/>
  <pageSetup orientation="portrait" horizontalDpi="300" verticalDpi="0"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138C0-3B99-4A10-806D-C3336A0A389E}">
  <dimension ref="A1:V30"/>
  <sheetViews>
    <sheetView topLeftCell="L1" zoomScale="85" zoomScaleNormal="85" workbookViewId="0">
      <selection activeCell="A6" sqref="A6"/>
    </sheetView>
  </sheetViews>
  <sheetFormatPr defaultColWidth="11.453125" defaultRowHeight="14" x14ac:dyDescent="0.3"/>
  <cols>
    <col min="1" max="1" width="41.08984375" style="5" customWidth="1"/>
    <col min="2" max="15" width="15.453125" style="5" customWidth="1"/>
    <col min="16" max="16" width="17.90625" style="5" customWidth="1"/>
    <col min="17" max="22" width="15.453125" style="5" customWidth="1"/>
    <col min="23" max="16384" width="11.453125" style="5"/>
  </cols>
  <sheetData>
    <row r="1" spans="1:22" s="2" customFormat="1" ht="56" x14ac:dyDescent="0.35">
      <c r="A1" s="1" t="s">
        <v>229</v>
      </c>
      <c r="B1" s="1" t="s">
        <v>230</v>
      </c>
      <c r="C1" s="1" t="s">
        <v>41</v>
      </c>
      <c r="D1" s="1" t="s">
        <v>213</v>
      </c>
      <c r="E1" s="1" t="s">
        <v>231</v>
      </c>
      <c r="F1" s="1" t="s">
        <v>60</v>
      </c>
      <c r="G1" s="1" t="s">
        <v>340</v>
      </c>
      <c r="H1" s="1" t="s">
        <v>337</v>
      </c>
      <c r="I1" s="1" t="s">
        <v>111</v>
      </c>
      <c r="J1" s="1" t="s">
        <v>203</v>
      </c>
      <c r="K1" s="1" t="s">
        <v>80</v>
      </c>
      <c r="L1" s="1" t="s">
        <v>232</v>
      </c>
      <c r="M1" s="1" t="s">
        <v>354</v>
      </c>
      <c r="N1" s="1" t="s">
        <v>358</v>
      </c>
      <c r="O1" s="1" t="s">
        <v>335</v>
      </c>
      <c r="P1" s="1" t="s">
        <v>334</v>
      </c>
      <c r="Q1" s="1" t="s">
        <v>193</v>
      </c>
      <c r="R1" s="1" t="s">
        <v>341</v>
      </c>
      <c r="S1" s="1" t="s">
        <v>233</v>
      </c>
      <c r="T1" s="1" t="s">
        <v>343</v>
      </c>
      <c r="U1" s="1" t="s">
        <v>338</v>
      </c>
      <c r="V1" s="1" t="s">
        <v>336</v>
      </c>
    </row>
    <row r="2" spans="1:22" x14ac:dyDescent="0.3">
      <c r="A2" s="3" t="s">
        <v>234</v>
      </c>
      <c r="B2" s="4">
        <v>2</v>
      </c>
      <c r="C2" s="4">
        <v>4</v>
      </c>
      <c r="D2" s="4">
        <v>2</v>
      </c>
      <c r="E2" s="4">
        <v>4</v>
      </c>
      <c r="F2" s="4">
        <v>5</v>
      </c>
      <c r="G2" s="4">
        <v>3</v>
      </c>
      <c r="H2" s="4">
        <v>4</v>
      </c>
      <c r="I2" s="4">
        <v>2</v>
      </c>
      <c r="J2" s="4">
        <v>5</v>
      </c>
      <c r="K2" s="4">
        <v>4</v>
      </c>
      <c r="L2" s="4">
        <v>5</v>
      </c>
      <c r="M2" s="4">
        <v>3</v>
      </c>
      <c r="N2" s="4">
        <v>1</v>
      </c>
      <c r="O2" s="4">
        <v>5</v>
      </c>
      <c r="P2" s="4">
        <v>3</v>
      </c>
      <c r="Q2" s="4">
        <v>5</v>
      </c>
      <c r="R2" s="4">
        <v>5</v>
      </c>
      <c r="S2" s="4">
        <v>3</v>
      </c>
      <c r="T2" s="4">
        <v>2</v>
      </c>
      <c r="U2" s="4">
        <v>3</v>
      </c>
      <c r="V2" s="4">
        <v>3</v>
      </c>
    </row>
    <row r="3" spans="1:22" x14ac:dyDescent="0.3">
      <c r="A3" s="3" t="s">
        <v>235</v>
      </c>
      <c r="B3" s="4">
        <v>3</v>
      </c>
      <c r="C3" s="4">
        <v>3</v>
      </c>
      <c r="D3" s="4">
        <v>4</v>
      </c>
      <c r="E3" s="4">
        <v>4</v>
      </c>
      <c r="F3" s="4">
        <v>4</v>
      </c>
      <c r="G3" s="4">
        <v>4</v>
      </c>
      <c r="H3" s="4">
        <v>4</v>
      </c>
      <c r="I3" s="4">
        <v>3</v>
      </c>
      <c r="J3" s="4">
        <v>3</v>
      </c>
      <c r="K3" s="4">
        <v>5</v>
      </c>
      <c r="L3" s="4">
        <v>4</v>
      </c>
      <c r="M3" s="4">
        <v>5</v>
      </c>
      <c r="N3" s="4">
        <v>4</v>
      </c>
      <c r="O3" s="4">
        <v>4</v>
      </c>
      <c r="P3" s="4">
        <v>4</v>
      </c>
      <c r="Q3" s="4">
        <v>4</v>
      </c>
      <c r="R3" s="4">
        <v>4</v>
      </c>
      <c r="S3" s="4">
        <v>5</v>
      </c>
      <c r="T3" s="4">
        <v>4</v>
      </c>
      <c r="U3" s="4">
        <v>4</v>
      </c>
      <c r="V3" s="4">
        <v>4</v>
      </c>
    </row>
    <row r="4" spans="1:22" x14ac:dyDescent="0.3">
      <c r="A4" s="3" t="s">
        <v>17</v>
      </c>
      <c r="B4" s="4">
        <v>3</v>
      </c>
      <c r="C4" s="4">
        <v>3</v>
      </c>
      <c r="D4" s="4">
        <v>3</v>
      </c>
      <c r="E4" s="4">
        <v>4</v>
      </c>
      <c r="F4" s="4">
        <v>4</v>
      </c>
      <c r="G4" s="4">
        <v>4</v>
      </c>
      <c r="H4" s="4">
        <v>5</v>
      </c>
      <c r="I4" s="4">
        <v>4</v>
      </c>
      <c r="J4" s="4">
        <v>2</v>
      </c>
      <c r="K4" s="4">
        <v>5</v>
      </c>
      <c r="L4" s="4">
        <v>4</v>
      </c>
      <c r="M4" s="4">
        <v>5</v>
      </c>
      <c r="N4" s="4">
        <v>4</v>
      </c>
      <c r="O4" s="4">
        <v>4</v>
      </c>
      <c r="P4" s="4">
        <v>4</v>
      </c>
      <c r="Q4" s="4">
        <v>2</v>
      </c>
      <c r="R4" s="4">
        <v>4</v>
      </c>
      <c r="S4" s="4">
        <v>2</v>
      </c>
      <c r="T4" s="4">
        <v>3</v>
      </c>
      <c r="U4" s="4">
        <v>4</v>
      </c>
      <c r="V4" s="4">
        <v>4</v>
      </c>
    </row>
    <row r="5" spans="1:22" x14ac:dyDescent="0.3">
      <c r="A5" s="3" t="s">
        <v>18</v>
      </c>
      <c r="B5" s="4">
        <v>3</v>
      </c>
      <c r="C5" s="4">
        <v>3</v>
      </c>
      <c r="D5" s="4">
        <v>5</v>
      </c>
      <c r="E5" s="4">
        <v>3</v>
      </c>
      <c r="F5" s="4">
        <v>3</v>
      </c>
      <c r="G5" s="4">
        <v>3</v>
      </c>
      <c r="H5" s="4">
        <v>2</v>
      </c>
      <c r="I5" s="4">
        <v>3</v>
      </c>
      <c r="J5" s="4">
        <v>3</v>
      </c>
      <c r="K5" s="4">
        <v>4</v>
      </c>
      <c r="L5" s="4">
        <v>4</v>
      </c>
      <c r="M5" s="4">
        <v>4</v>
      </c>
      <c r="N5" s="4">
        <v>3</v>
      </c>
      <c r="O5" s="4">
        <v>3</v>
      </c>
      <c r="P5" s="4">
        <v>2</v>
      </c>
      <c r="Q5" s="4">
        <v>2</v>
      </c>
      <c r="R5" s="4">
        <v>4</v>
      </c>
      <c r="S5" s="4">
        <v>2</v>
      </c>
      <c r="T5" s="4">
        <v>3</v>
      </c>
      <c r="U5" s="4">
        <v>3</v>
      </c>
      <c r="V5" s="4">
        <v>3</v>
      </c>
    </row>
    <row r="6" spans="1:22" x14ac:dyDescent="0.3">
      <c r="A6" s="3" t="s">
        <v>236</v>
      </c>
      <c r="B6" s="4">
        <v>5</v>
      </c>
      <c r="C6" s="4">
        <v>5</v>
      </c>
      <c r="D6" s="4">
        <v>1</v>
      </c>
      <c r="E6" s="4">
        <v>3</v>
      </c>
      <c r="F6" s="4">
        <v>5</v>
      </c>
      <c r="G6" s="4">
        <v>4</v>
      </c>
      <c r="H6" s="4">
        <v>5</v>
      </c>
      <c r="I6" s="4">
        <v>5</v>
      </c>
      <c r="J6" s="4">
        <v>4</v>
      </c>
      <c r="K6" s="4">
        <v>4</v>
      </c>
      <c r="L6" s="4">
        <v>5</v>
      </c>
      <c r="M6" s="4">
        <v>2</v>
      </c>
      <c r="N6" s="4">
        <v>2</v>
      </c>
      <c r="O6" s="4">
        <v>5</v>
      </c>
      <c r="P6" s="4">
        <v>5</v>
      </c>
      <c r="Q6" s="4">
        <v>2</v>
      </c>
      <c r="R6" s="4">
        <v>5</v>
      </c>
      <c r="S6" s="4">
        <v>1</v>
      </c>
      <c r="T6" s="4">
        <v>4</v>
      </c>
      <c r="U6" s="4">
        <v>2</v>
      </c>
      <c r="V6" s="4">
        <v>5</v>
      </c>
    </row>
    <row r="7" spans="1:22" x14ac:dyDescent="0.3">
      <c r="A7" s="3" t="s">
        <v>237</v>
      </c>
      <c r="B7" s="4">
        <v>4</v>
      </c>
      <c r="C7" s="4">
        <v>4</v>
      </c>
      <c r="D7" s="4">
        <v>1</v>
      </c>
      <c r="E7" s="4">
        <v>3</v>
      </c>
      <c r="F7" s="4">
        <v>4</v>
      </c>
      <c r="G7" s="4">
        <v>4</v>
      </c>
      <c r="H7" s="4">
        <v>5</v>
      </c>
      <c r="I7" s="4">
        <v>4</v>
      </c>
      <c r="J7" s="4">
        <v>4</v>
      </c>
      <c r="K7" s="4">
        <v>3</v>
      </c>
      <c r="L7" s="4">
        <v>4</v>
      </c>
      <c r="M7" s="4">
        <v>1</v>
      </c>
      <c r="N7" s="4">
        <v>1</v>
      </c>
      <c r="O7" s="4">
        <v>4</v>
      </c>
      <c r="P7" s="4">
        <v>4</v>
      </c>
      <c r="Q7" s="4">
        <v>2</v>
      </c>
      <c r="R7" s="4">
        <v>4</v>
      </c>
      <c r="S7" s="4">
        <v>1</v>
      </c>
      <c r="T7" s="4">
        <v>4</v>
      </c>
      <c r="U7" s="4">
        <v>1</v>
      </c>
      <c r="V7" s="4">
        <v>4</v>
      </c>
    </row>
    <row r="8" spans="1:22" x14ac:dyDescent="0.3">
      <c r="A8" s="3" t="s">
        <v>238</v>
      </c>
      <c r="B8" s="4">
        <v>2</v>
      </c>
      <c r="C8" s="4">
        <v>3</v>
      </c>
      <c r="D8" s="4">
        <v>1</v>
      </c>
      <c r="E8" s="4">
        <v>4</v>
      </c>
      <c r="F8" s="4">
        <v>4</v>
      </c>
      <c r="G8" s="4">
        <v>2</v>
      </c>
      <c r="H8" s="4">
        <v>3</v>
      </c>
      <c r="I8" s="4">
        <v>1</v>
      </c>
      <c r="J8" s="4">
        <v>3</v>
      </c>
      <c r="K8" s="4">
        <v>2</v>
      </c>
      <c r="L8" s="4">
        <v>5</v>
      </c>
      <c r="M8" s="4">
        <v>2</v>
      </c>
      <c r="N8" s="4">
        <v>1</v>
      </c>
      <c r="O8" s="4">
        <v>4</v>
      </c>
      <c r="P8" s="4">
        <v>1</v>
      </c>
      <c r="Q8" s="4">
        <v>5</v>
      </c>
      <c r="R8" s="4">
        <v>5</v>
      </c>
      <c r="S8" s="4">
        <v>3</v>
      </c>
      <c r="T8" s="4">
        <v>2</v>
      </c>
      <c r="U8" s="4">
        <v>1</v>
      </c>
      <c r="V8" s="4">
        <v>3</v>
      </c>
    </row>
    <row r="9" spans="1:22" x14ac:dyDescent="0.3">
      <c r="A9" s="3" t="s">
        <v>239</v>
      </c>
      <c r="B9" s="4">
        <v>2</v>
      </c>
      <c r="C9" s="4">
        <v>3</v>
      </c>
      <c r="D9" s="4">
        <v>1</v>
      </c>
      <c r="E9" s="4">
        <v>4</v>
      </c>
      <c r="F9" s="4">
        <v>4</v>
      </c>
      <c r="G9" s="4">
        <v>2</v>
      </c>
      <c r="H9" s="4">
        <v>3</v>
      </c>
      <c r="I9" s="4">
        <v>1</v>
      </c>
      <c r="J9" s="4">
        <v>3</v>
      </c>
      <c r="K9" s="4">
        <v>2</v>
      </c>
      <c r="L9" s="4">
        <v>5</v>
      </c>
      <c r="M9" s="4">
        <v>2</v>
      </c>
      <c r="N9" s="4">
        <v>1</v>
      </c>
      <c r="O9" s="4">
        <v>4</v>
      </c>
      <c r="P9" s="4">
        <v>1</v>
      </c>
      <c r="Q9" s="4">
        <v>5</v>
      </c>
      <c r="R9" s="4">
        <v>5</v>
      </c>
      <c r="S9" s="4">
        <v>3</v>
      </c>
      <c r="T9" s="4">
        <v>2</v>
      </c>
      <c r="U9" s="4">
        <v>1</v>
      </c>
      <c r="V9" s="4">
        <v>3</v>
      </c>
    </row>
    <row r="10" spans="1:22" x14ac:dyDescent="0.3">
      <c r="A10" s="3" t="s">
        <v>240</v>
      </c>
      <c r="B10" s="4">
        <v>2</v>
      </c>
      <c r="C10" s="4">
        <v>3</v>
      </c>
      <c r="D10" s="4">
        <v>1</v>
      </c>
      <c r="E10" s="4">
        <v>4</v>
      </c>
      <c r="F10" s="4">
        <v>4</v>
      </c>
      <c r="G10" s="4">
        <v>2</v>
      </c>
      <c r="H10" s="4">
        <v>3</v>
      </c>
      <c r="I10" s="4">
        <v>1</v>
      </c>
      <c r="J10" s="4">
        <v>3</v>
      </c>
      <c r="K10" s="4">
        <v>2</v>
      </c>
      <c r="L10" s="4">
        <v>5</v>
      </c>
      <c r="M10" s="4">
        <v>2</v>
      </c>
      <c r="N10" s="4">
        <v>1</v>
      </c>
      <c r="O10" s="4">
        <v>4</v>
      </c>
      <c r="P10" s="4">
        <v>1</v>
      </c>
      <c r="Q10" s="4">
        <v>5</v>
      </c>
      <c r="R10" s="4">
        <v>5</v>
      </c>
      <c r="S10" s="4">
        <v>3</v>
      </c>
      <c r="T10" s="4">
        <v>2</v>
      </c>
      <c r="U10" s="4">
        <v>1</v>
      </c>
      <c r="V10" s="4">
        <v>3</v>
      </c>
    </row>
    <row r="11" spans="1:22" x14ac:dyDescent="0.3">
      <c r="A11" s="3" t="s">
        <v>241</v>
      </c>
      <c r="B11" s="4">
        <v>4</v>
      </c>
      <c r="C11" s="4">
        <v>1</v>
      </c>
      <c r="D11" s="4">
        <v>1</v>
      </c>
      <c r="E11" s="4">
        <v>5</v>
      </c>
      <c r="F11" s="4">
        <v>1</v>
      </c>
      <c r="G11" s="4">
        <v>4</v>
      </c>
      <c r="H11" s="4">
        <v>5</v>
      </c>
      <c r="I11" s="4">
        <v>4</v>
      </c>
      <c r="J11" s="4">
        <v>1</v>
      </c>
      <c r="K11" s="4">
        <v>4</v>
      </c>
      <c r="L11" s="4">
        <v>1</v>
      </c>
      <c r="M11" s="4">
        <v>3</v>
      </c>
      <c r="N11" s="4">
        <v>2</v>
      </c>
      <c r="O11" s="4">
        <v>1</v>
      </c>
      <c r="P11" s="4">
        <v>3</v>
      </c>
      <c r="Q11" s="4">
        <v>5</v>
      </c>
      <c r="R11" s="4">
        <v>5</v>
      </c>
      <c r="S11" s="4">
        <v>3</v>
      </c>
      <c r="T11" s="4">
        <v>4</v>
      </c>
      <c r="U11" s="4">
        <v>2</v>
      </c>
      <c r="V11" s="4">
        <v>4</v>
      </c>
    </row>
    <row r="12" spans="1:22" x14ac:dyDescent="0.3">
      <c r="A12" s="3" t="s">
        <v>242</v>
      </c>
      <c r="B12" s="4">
        <v>3</v>
      </c>
      <c r="C12" s="4">
        <v>2</v>
      </c>
      <c r="D12" s="4">
        <v>3</v>
      </c>
      <c r="E12" s="4">
        <v>5</v>
      </c>
      <c r="F12" s="4">
        <v>2</v>
      </c>
      <c r="G12" s="4">
        <v>4</v>
      </c>
      <c r="H12" s="4">
        <v>4</v>
      </c>
      <c r="I12" s="4">
        <v>4</v>
      </c>
      <c r="J12" s="4">
        <v>2</v>
      </c>
      <c r="K12" s="4">
        <v>4</v>
      </c>
      <c r="L12" s="4">
        <v>2</v>
      </c>
      <c r="M12" s="4">
        <v>5</v>
      </c>
      <c r="N12" s="4">
        <v>3</v>
      </c>
      <c r="O12" s="4">
        <v>2</v>
      </c>
      <c r="P12" s="4">
        <v>4</v>
      </c>
      <c r="Q12" s="4">
        <v>4</v>
      </c>
      <c r="R12" s="4">
        <v>4</v>
      </c>
      <c r="S12" s="4">
        <v>3</v>
      </c>
      <c r="T12" s="4">
        <v>3</v>
      </c>
      <c r="U12" s="4">
        <v>4</v>
      </c>
      <c r="V12" s="4">
        <v>4</v>
      </c>
    </row>
    <row r="13" spans="1:22" x14ac:dyDescent="0.3">
      <c r="A13" s="3" t="s">
        <v>243</v>
      </c>
      <c r="B13" s="4">
        <v>5</v>
      </c>
      <c r="C13" s="4">
        <v>2</v>
      </c>
      <c r="D13" s="4">
        <v>2</v>
      </c>
      <c r="E13" s="4">
        <v>5</v>
      </c>
      <c r="F13" s="4">
        <v>2</v>
      </c>
      <c r="G13" s="4">
        <v>5</v>
      </c>
      <c r="H13" s="4">
        <v>5</v>
      </c>
      <c r="I13" s="4">
        <v>5</v>
      </c>
      <c r="J13" s="4">
        <v>2</v>
      </c>
      <c r="K13" s="4">
        <v>3</v>
      </c>
      <c r="L13" s="4">
        <v>2</v>
      </c>
      <c r="M13" s="4">
        <v>5</v>
      </c>
      <c r="N13" s="4">
        <v>5</v>
      </c>
      <c r="O13" s="4">
        <v>2</v>
      </c>
      <c r="P13" s="4">
        <v>2</v>
      </c>
      <c r="Q13" s="4">
        <v>5</v>
      </c>
      <c r="R13" s="4">
        <v>3</v>
      </c>
      <c r="S13" s="4">
        <v>5</v>
      </c>
      <c r="T13" s="4">
        <v>5</v>
      </c>
      <c r="U13" s="4">
        <v>5</v>
      </c>
      <c r="V13" s="4">
        <v>5</v>
      </c>
    </row>
    <row r="14" spans="1:22" x14ac:dyDescent="0.3">
      <c r="A14" s="3" t="s">
        <v>244</v>
      </c>
      <c r="B14" s="4">
        <v>5</v>
      </c>
      <c r="C14" s="4">
        <v>2</v>
      </c>
      <c r="D14" s="4">
        <v>2</v>
      </c>
      <c r="E14" s="4">
        <v>5</v>
      </c>
      <c r="F14" s="4">
        <v>2</v>
      </c>
      <c r="G14" s="4">
        <v>5</v>
      </c>
      <c r="H14" s="4">
        <v>5</v>
      </c>
      <c r="I14" s="4">
        <v>5</v>
      </c>
      <c r="J14" s="4">
        <v>2</v>
      </c>
      <c r="K14" s="4">
        <v>3</v>
      </c>
      <c r="L14" s="4">
        <v>2</v>
      </c>
      <c r="M14" s="4">
        <v>5</v>
      </c>
      <c r="N14" s="4">
        <v>5</v>
      </c>
      <c r="O14" s="4">
        <v>2</v>
      </c>
      <c r="P14" s="4">
        <v>2</v>
      </c>
      <c r="Q14" s="4">
        <v>5</v>
      </c>
      <c r="R14" s="4">
        <v>3</v>
      </c>
      <c r="S14" s="4">
        <v>5</v>
      </c>
      <c r="T14" s="4">
        <v>5</v>
      </c>
      <c r="U14" s="4">
        <v>5</v>
      </c>
      <c r="V14" s="4">
        <v>5</v>
      </c>
    </row>
    <row r="15" spans="1:22" x14ac:dyDescent="0.3">
      <c r="A15" s="3" t="s">
        <v>245</v>
      </c>
      <c r="B15" s="4">
        <v>3</v>
      </c>
      <c r="C15" s="4">
        <v>5</v>
      </c>
      <c r="D15" s="4">
        <v>2</v>
      </c>
      <c r="E15" s="4">
        <v>5</v>
      </c>
      <c r="F15" s="4">
        <v>5</v>
      </c>
      <c r="G15" s="4">
        <v>3</v>
      </c>
      <c r="H15" s="4">
        <v>5</v>
      </c>
      <c r="I15" s="4">
        <v>4</v>
      </c>
      <c r="J15" s="4">
        <v>5</v>
      </c>
      <c r="K15" s="4">
        <v>3</v>
      </c>
      <c r="L15" s="4">
        <v>5</v>
      </c>
      <c r="M15" s="4">
        <v>5</v>
      </c>
      <c r="N15" s="4">
        <v>2</v>
      </c>
      <c r="O15" s="4">
        <v>5</v>
      </c>
      <c r="P15" s="4">
        <v>4</v>
      </c>
      <c r="Q15" s="4">
        <v>5</v>
      </c>
      <c r="R15" s="4">
        <v>5</v>
      </c>
      <c r="S15" s="4">
        <v>2</v>
      </c>
      <c r="T15" s="4">
        <v>3</v>
      </c>
      <c r="U15" s="4">
        <v>4</v>
      </c>
      <c r="V15" s="4">
        <v>4</v>
      </c>
    </row>
    <row r="16" spans="1:22" x14ac:dyDescent="0.3">
      <c r="A16" s="3" t="s">
        <v>246</v>
      </c>
      <c r="B16" s="4">
        <v>2</v>
      </c>
      <c r="C16" s="4">
        <v>2</v>
      </c>
      <c r="D16" s="4">
        <v>2</v>
      </c>
      <c r="E16" s="4">
        <v>5</v>
      </c>
      <c r="F16" s="4">
        <v>2</v>
      </c>
      <c r="G16" s="4">
        <v>2</v>
      </c>
      <c r="H16" s="4">
        <v>5</v>
      </c>
      <c r="I16" s="4">
        <v>4</v>
      </c>
      <c r="J16" s="4">
        <v>2</v>
      </c>
      <c r="K16" s="4">
        <v>3</v>
      </c>
      <c r="L16" s="4">
        <v>2</v>
      </c>
      <c r="M16" s="4">
        <v>3</v>
      </c>
      <c r="N16" s="4">
        <v>3</v>
      </c>
      <c r="O16" s="4">
        <v>2</v>
      </c>
      <c r="P16" s="4">
        <v>5</v>
      </c>
      <c r="Q16" s="4">
        <v>5</v>
      </c>
      <c r="R16" s="4">
        <v>4</v>
      </c>
      <c r="S16" s="4">
        <v>3</v>
      </c>
      <c r="T16" s="4">
        <v>2</v>
      </c>
      <c r="U16" s="4">
        <v>3</v>
      </c>
      <c r="V16" s="4">
        <v>4</v>
      </c>
    </row>
    <row r="17" spans="1:22" x14ac:dyDescent="0.3">
      <c r="A17" s="3" t="s">
        <v>247</v>
      </c>
      <c r="B17" s="4">
        <v>2</v>
      </c>
      <c r="C17" s="4">
        <v>1</v>
      </c>
      <c r="D17" s="4">
        <v>1</v>
      </c>
      <c r="E17" s="4">
        <v>5</v>
      </c>
      <c r="F17" s="4">
        <v>1</v>
      </c>
      <c r="G17" s="4">
        <v>2</v>
      </c>
      <c r="H17" s="4">
        <v>4</v>
      </c>
      <c r="I17" s="4">
        <v>4</v>
      </c>
      <c r="J17" s="4">
        <v>1</v>
      </c>
      <c r="K17" s="4">
        <v>2</v>
      </c>
      <c r="L17" s="4">
        <v>4</v>
      </c>
      <c r="M17" s="4">
        <v>3</v>
      </c>
      <c r="N17" s="4">
        <v>2</v>
      </c>
      <c r="O17" s="4">
        <v>1</v>
      </c>
      <c r="P17" s="4">
        <v>4</v>
      </c>
      <c r="Q17" s="4">
        <v>5</v>
      </c>
      <c r="R17" s="4">
        <v>2</v>
      </c>
      <c r="S17" s="4">
        <v>1</v>
      </c>
      <c r="T17" s="4">
        <v>2</v>
      </c>
      <c r="U17" s="4">
        <v>4</v>
      </c>
      <c r="V17" s="4">
        <v>3</v>
      </c>
    </row>
    <row r="18" spans="1:22" x14ac:dyDescent="0.3">
      <c r="A18" s="3" t="s">
        <v>248</v>
      </c>
      <c r="B18" s="4">
        <v>3</v>
      </c>
      <c r="C18" s="4">
        <v>5</v>
      </c>
      <c r="D18" s="4">
        <v>5</v>
      </c>
      <c r="E18" s="4">
        <v>5</v>
      </c>
      <c r="F18" s="4">
        <v>5</v>
      </c>
      <c r="G18" s="4">
        <v>3</v>
      </c>
      <c r="H18" s="4">
        <v>4</v>
      </c>
      <c r="I18" s="4">
        <v>3</v>
      </c>
      <c r="J18" s="4">
        <v>5</v>
      </c>
      <c r="K18" s="4">
        <v>3</v>
      </c>
      <c r="L18" s="4">
        <v>5</v>
      </c>
      <c r="M18" s="4">
        <v>4</v>
      </c>
      <c r="N18" s="4">
        <v>5</v>
      </c>
      <c r="O18" s="4">
        <v>5</v>
      </c>
      <c r="P18" s="4">
        <v>5</v>
      </c>
      <c r="Q18" s="4">
        <v>5</v>
      </c>
      <c r="R18" s="4">
        <v>5</v>
      </c>
      <c r="S18" s="4">
        <v>3</v>
      </c>
      <c r="T18" s="4">
        <v>3</v>
      </c>
      <c r="U18" s="4">
        <v>2</v>
      </c>
      <c r="V18" s="4">
        <v>2</v>
      </c>
    </row>
    <row r="19" spans="1:22" x14ac:dyDescent="0.3">
      <c r="A19" s="3" t="s">
        <v>249</v>
      </c>
      <c r="B19" s="4">
        <v>3</v>
      </c>
      <c r="C19" s="4">
        <v>5</v>
      </c>
      <c r="D19" s="4">
        <v>2</v>
      </c>
      <c r="E19" s="4">
        <v>5</v>
      </c>
      <c r="F19" s="4">
        <v>5</v>
      </c>
      <c r="G19" s="4">
        <v>3</v>
      </c>
      <c r="H19" s="4">
        <v>5</v>
      </c>
      <c r="I19" s="4">
        <v>4</v>
      </c>
      <c r="J19" s="4">
        <v>5</v>
      </c>
      <c r="K19" s="4">
        <v>3</v>
      </c>
      <c r="L19" s="4">
        <v>5</v>
      </c>
      <c r="M19" s="4">
        <v>5</v>
      </c>
      <c r="N19" s="4">
        <v>2</v>
      </c>
      <c r="O19" s="4">
        <v>5</v>
      </c>
      <c r="P19" s="4">
        <v>4</v>
      </c>
      <c r="Q19" s="4">
        <v>5</v>
      </c>
      <c r="R19" s="4">
        <v>5</v>
      </c>
      <c r="S19" s="4">
        <v>2</v>
      </c>
      <c r="T19" s="4">
        <v>3</v>
      </c>
      <c r="U19" s="4">
        <v>4</v>
      </c>
      <c r="V19" s="4">
        <v>4</v>
      </c>
    </row>
    <row r="20" spans="1:22" x14ac:dyDescent="0.3">
      <c r="A20" s="3" t="s">
        <v>250</v>
      </c>
      <c r="B20" s="4">
        <v>3</v>
      </c>
      <c r="C20" s="4">
        <v>5</v>
      </c>
      <c r="D20" s="4">
        <v>5</v>
      </c>
      <c r="E20" s="4">
        <v>5</v>
      </c>
      <c r="F20" s="4">
        <v>5</v>
      </c>
      <c r="G20" s="4">
        <v>3</v>
      </c>
      <c r="H20" s="4">
        <v>4</v>
      </c>
      <c r="I20" s="4">
        <v>3</v>
      </c>
      <c r="J20" s="4">
        <v>5</v>
      </c>
      <c r="K20" s="4">
        <v>3</v>
      </c>
      <c r="L20" s="4">
        <v>5</v>
      </c>
      <c r="M20" s="4">
        <v>4</v>
      </c>
      <c r="N20" s="4">
        <v>5</v>
      </c>
      <c r="O20" s="4">
        <v>5</v>
      </c>
      <c r="P20" s="4">
        <v>5</v>
      </c>
      <c r="Q20" s="4">
        <v>5</v>
      </c>
      <c r="R20" s="4">
        <v>5</v>
      </c>
      <c r="S20" s="4">
        <v>3</v>
      </c>
      <c r="T20" s="4">
        <v>3</v>
      </c>
      <c r="U20" s="4">
        <v>2</v>
      </c>
      <c r="V20" s="4">
        <v>2</v>
      </c>
    </row>
    <row r="21" spans="1:22" x14ac:dyDescent="0.3">
      <c r="A21" s="3" t="s">
        <v>251</v>
      </c>
      <c r="B21" s="4">
        <v>2</v>
      </c>
      <c r="C21" s="4">
        <v>2</v>
      </c>
      <c r="D21" s="4">
        <v>2</v>
      </c>
      <c r="E21" s="4">
        <v>5</v>
      </c>
      <c r="F21" s="4">
        <v>2</v>
      </c>
      <c r="G21" s="4">
        <v>2</v>
      </c>
      <c r="H21" s="4">
        <v>5</v>
      </c>
      <c r="I21" s="4">
        <v>4</v>
      </c>
      <c r="J21" s="4">
        <v>2</v>
      </c>
      <c r="K21" s="4">
        <v>3</v>
      </c>
      <c r="L21" s="4">
        <v>2</v>
      </c>
      <c r="M21" s="4">
        <v>3</v>
      </c>
      <c r="N21" s="4">
        <v>3</v>
      </c>
      <c r="O21" s="4">
        <v>2</v>
      </c>
      <c r="P21" s="4">
        <v>5</v>
      </c>
      <c r="Q21" s="4">
        <v>5</v>
      </c>
      <c r="R21" s="4">
        <v>4</v>
      </c>
      <c r="S21" s="4">
        <v>3</v>
      </c>
      <c r="T21" s="4">
        <v>2</v>
      </c>
      <c r="U21" s="4">
        <v>3</v>
      </c>
      <c r="V21" s="4">
        <v>4</v>
      </c>
    </row>
    <row r="22" spans="1:22" x14ac:dyDescent="0.3">
      <c r="A22" s="3" t="s">
        <v>252</v>
      </c>
      <c r="B22" s="4">
        <v>3</v>
      </c>
      <c r="C22" s="4">
        <v>3</v>
      </c>
      <c r="D22" s="4">
        <v>2</v>
      </c>
      <c r="E22" s="4">
        <v>5</v>
      </c>
      <c r="F22" s="4">
        <v>3</v>
      </c>
      <c r="G22" s="4">
        <v>3</v>
      </c>
      <c r="H22" s="4">
        <v>5</v>
      </c>
      <c r="I22" s="4">
        <v>4</v>
      </c>
      <c r="J22" s="4">
        <v>3</v>
      </c>
      <c r="K22" s="4">
        <v>4</v>
      </c>
      <c r="L22" s="4">
        <v>4</v>
      </c>
      <c r="M22" s="4">
        <v>4</v>
      </c>
      <c r="N22" s="4">
        <v>2</v>
      </c>
      <c r="O22" s="4">
        <v>3</v>
      </c>
      <c r="P22" s="4">
        <v>4</v>
      </c>
      <c r="Q22" s="4">
        <v>5</v>
      </c>
      <c r="R22" s="4">
        <v>4</v>
      </c>
      <c r="S22" s="4">
        <v>5</v>
      </c>
      <c r="T22" s="4">
        <v>3</v>
      </c>
      <c r="U22" s="4">
        <v>5</v>
      </c>
      <c r="V22" s="4">
        <v>3</v>
      </c>
    </row>
    <row r="23" spans="1:22" x14ac:dyDescent="0.3">
      <c r="A23" s="3" t="s">
        <v>253</v>
      </c>
      <c r="B23" s="4">
        <v>1</v>
      </c>
      <c r="C23" s="4">
        <v>1</v>
      </c>
      <c r="D23" s="4">
        <v>1</v>
      </c>
      <c r="E23" s="4">
        <v>5</v>
      </c>
      <c r="F23" s="4">
        <v>1</v>
      </c>
      <c r="G23" s="4">
        <v>1</v>
      </c>
      <c r="H23" s="4">
        <v>2</v>
      </c>
      <c r="I23" s="4">
        <v>1</v>
      </c>
      <c r="J23" s="4">
        <v>1</v>
      </c>
      <c r="K23" s="4">
        <v>1</v>
      </c>
      <c r="L23" s="4">
        <v>4</v>
      </c>
      <c r="M23" s="4">
        <v>5</v>
      </c>
      <c r="N23" s="4">
        <v>3</v>
      </c>
      <c r="O23" s="4">
        <v>1</v>
      </c>
      <c r="P23" s="4">
        <v>1</v>
      </c>
      <c r="Q23" s="4">
        <v>3</v>
      </c>
      <c r="R23" s="4">
        <v>2</v>
      </c>
      <c r="S23" s="4">
        <v>1</v>
      </c>
      <c r="T23" s="4">
        <v>1</v>
      </c>
      <c r="U23" s="4">
        <v>5</v>
      </c>
      <c r="V23" s="4">
        <v>1</v>
      </c>
    </row>
    <row r="24" spans="1:22" x14ac:dyDescent="0.3">
      <c r="A24" s="3" t="s">
        <v>254</v>
      </c>
      <c r="B24" s="4">
        <v>4</v>
      </c>
      <c r="C24" s="4">
        <v>3</v>
      </c>
      <c r="D24" s="4">
        <v>1</v>
      </c>
      <c r="E24" s="4">
        <v>5</v>
      </c>
      <c r="F24" s="4">
        <v>3</v>
      </c>
      <c r="G24" s="4">
        <v>4</v>
      </c>
      <c r="H24" s="4">
        <v>5</v>
      </c>
      <c r="I24" s="4">
        <v>4</v>
      </c>
      <c r="J24" s="4">
        <v>3</v>
      </c>
      <c r="K24" s="4">
        <v>4</v>
      </c>
      <c r="L24" s="4">
        <v>4</v>
      </c>
      <c r="M24" s="4">
        <v>5</v>
      </c>
      <c r="N24" s="4">
        <v>2</v>
      </c>
      <c r="O24" s="4">
        <v>3</v>
      </c>
      <c r="P24" s="4">
        <v>4</v>
      </c>
      <c r="Q24" s="4">
        <v>5</v>
      </c>
      <c r="R24" s="4">
        <v>4</v>
      </c>
      <c r="S24" s="4">
        <v>5</v>
      </c>
      <c r="T24" s="4">
        <v>4</v>
      </c>
      <c r="U24" s="4">
        <v>5</v>
      </c>
      <c r="V24" s="4">
        <v>4</v>
      </c>
    </row>
    <row r="25" spans="1:22" ht="28" x14ac:dyDescent="0.3">
      <c r="A25" s="6" t="s">
        <v>255</v>
      </c>
      <c r="B25" s="4">
        <v>5</v>
      </c>
      <c r="C25" s="4">
        <v>5</v>
      </c>
      <c r="D25" s="4">
        <v>5</v>
      </c>
      <c r="E25" s="4">
        <v>5</v>
      </c>
      <c r="F25" s="4">
        <v>5</v>
      </c>
      <c r="G25" s="4">
        <v>5</v>
      </c>
      <c r="H25" s="4">
        <v>5</v>
      </c>
      <c r="I25" s="4">
        <v>5</v>
      </c>
      <c r="J25" s="4">
        <v>5</v>
      </c>
      <c r="K25" s="4">
        <v>4</v>
      </c>
      <c r="L25" s="4">
        <v>5</v>
      </c>
      <c r="M25" s="4">
        <v>5</v>
      </c>
      <c r="N25" s="4">
        <v>4</v>
      </c>
      <c r="O25" s="4">
        <v>5</v>
      </c>
      <c r="P25" s="4">
        <v>4</v>
      </c>
      <c r="Q25" s="4">
        <v>5</v>
      </c>
      <c r="R25" s="4">
        <v>5</v>
      </c>
      <c r="S25" s="4">
        <v>4</v>
      </c>
      <c r="T25" s="4">
        <v>4</v>
      </c>
      <c r="U25" s="4">
        <v>3</v>
      </c>
      <c r="V25" s="4">
        <v>3</v>
      </c>
    </row>
    <row r="26" spans="1:22" x14ac:dyDescent="0.3">
      <c r="A26" s="6" t="s">
        <v>256</v>
      </c>
      <c r="B26" s="4">
        <v>3</v>
      </c>
      <c r="C26" s="4">
        <v>5</v>
      </c>
      <c r="D26" s="4">
        <v>2</v>
      </c>
      <c r="E26" s="4">
        <v>5</v>
      </c>
      <c r="F26" s="4">
        <v>5</v>
      </c>
      <c r="G26" s="4">
        <v>3</v>
      </c>
      <c r="H26" s="4">
        <v>5</v>
      </c>
      <c r="I26" s="4">
        <v>4</v>
      </c>
      <c r="J26" s="4">
        <v>5</v>
      </c>
      <c r="K26" s="4">
        <v>3</v>
      </c>
      <c r="L26" s="4">
        <v>5</v>
      </c>
      <c r="M26" s="4">
        <v>5</v>
      </c>
      <c r="N26" s="4">
        <v>2</v>
      </c>
      <c r="O26" s="4">
        <v>5</v>
      </c>
      <c r="P26" s="4">
        <v>4</v>
      </c>
      <c r="Q26" s="4">
        <v>5</v>
      </c>
      <c r="R26" s="4">
        <v>5</v>
      </c>
      <c r="S26" s="4">
        <v>2</v>
      </c>
      <c r="T26" s="4">
        <v>3</v>
      </c>
      <c r="U26" s="4">
        <v>4</v>
      </c>
      <c r="V26" s="4">
        <v>4</v>
      </c>
    </row>
    <row r="27" spans="1:22" ht="28" x14ac:dyDescent="0.3">
      <c r="A27" s="6" t="s">
        <v>257</v>
      </c>
      <c r="B27" s="4">
        <v>4</v>
      </c>
      <c r="C27" s="4">
        <v>2</v>
      </c>
      <c r="D27" s="4">
        <v>5</v>
      </c>
      <c r="E27" s="4">
        <v>5</v>
      </c>
      <c r="F27" s="4">
        <v>2</v>
      </c>
      <c r="G27" s="4">
        <v>5</v>
      </c>
      <c r="H27" s="4">
        <v>5</v>
      </c>
      <c r="I27" s="4">
        <v>5</v>
      </c>
      <c r="J27" s="4">
        <v>2</v>
      </c>
      <c r="K27" s="4">
        <v>3</v>
      </c>
      <c r="L27" s="4">
        <v>3</v>
      </c>
      <c r="M27" s="4">
        <v>4</v>
      </c>
      <c r="N27" s="4">
        <v>5</v>
      </c>
      <c r="O27" s="4">
        <v>3</v>
      </c>
      <c r="P27" s="4">
        <v>2</v>
      </c>
      <c r="Q27" s="4">
        <v>4</v>
      </c>
      <c r="R27" s="4">
        <v>2</v>
      </c>
      <c r="S27" s="4">
        <v>5</v>
      </c>
      <c r="T27" s="4">
        <v>5</v>
      </c>
      <c r="U27" s="4">
        <v>4</v>
      </c>
      <c r="V27" s="4">
        <v>4</v>
      </c>
    </row>
    <row r="28" spans="1:22" ht="28" x14ac:dyDescent="0.3">
      <c r="A28" s="6" t="s">
        <v>258</v>
      </c>
      <c r="B28" s="4">
        <v>5</v>
      </c>
      <c r="C28" s="4">
        <v>2</v>
      </c>
      <c r="D28" s="4">
        <v>2</v>
      </c>
      <c r="E28" s="4">
        <v>5</v>
      </c>
      <c r="F28" s="4">
        <v>2</v>
      </c>
      <c r="G28" s="4">
        <v>5</v>
      </c>
      <c r="H28" s="4">
        <v>5</v>
      </c>
      <c r="I28" s="4">
        <v>5</v>
      </c>
      <c r="J28" s="4">
        <v>2</v>
      </c>
      <c r="K28" s="4">
        <v>3</v>
      </c>
      <c r="L28" s="4">
        <v>2</v>
      </c>
      <c r="M28" s="4">
        <v>5</v>
      </c>
      <c r="N28" s="4">
        <v>5</v>
      </c>
      <c r="O28" s="4">
        <v>2</v>
      </c>
      <c r="P28" s="4">
        <v>2</v>
      </c>
      <c r="Q28" s="4">
        <v>5</v>
      </c>
      <c r="R28" s="4">
        <v>3</v>
      </c>
      <c r="S28" s="4">
        <v>5</v>
      </c>
      <c r="T28" s="4">
        <v>5</v>
      </c>
      <c r="U28" s="4">
        <v>5</v>
      </c>
      <c r="V28" s="4">
        <v>5</v>
      </c>
    </row>
    <row r="29" spans="1:22" x14ac:dyDescent="0.3">
      <c r="A29" s="6" t="s">
        <v>259</v>
      </c>
      <c r="B29" s="4">
        <v>4</v>
      </c>
      <c r="C29" s="4">
        <v>3</v>
      </c>
      <c r="D29" s="4">
        <v>5</v>
      </c>
      <c r="E29" s="4">
        <v>4</v>
      </c>
      <c r="F29" s="4">
        <v>3</v>
      </c>
      <c r="G29" s="4">
        <v>4</v>
      </c>
      <c r="H29" s="4">
        <v>5</v>
      </c>
      <c r="I29" s="4">
        <v>4</v>
      </c>
      <c r="J29" s="4">
        <v>3</v>
      </c>
      <c r="K29" s="4">
        <v>3</v>
      </c>
      <c r="L29" s="4">
        <v>3</v>
      </c>
      <c r="M29" s="4">
        <v>4</v>
      </c>
      <c r="N29" s="4">
        <v>4</v>
      </c>
      <c r="O29" s="4">
        <v>3</v>
      </c>
      <c r="P29" s="4">
        <v>3</v>
      </c>
      <c r="Q29" s="4">
        <v>5</v>
      </c>
      <c r="R29" s="4">
        <v>3</v>
      </c>
      <c r="S29" s="4">
        <v>4</v>
      </c>
      <c r="T29" s="4">
        <v>4</v>
      </c>
      <c r="U29" s="4">
        <v>4</v>
      </c>
      <c r="V29" s="4">
        <v>4</v>
      </c>
    </row>
    <row r="30" spans="1:22" x14ac:dyDescent="0.3">
      <c r="A30" s="6" t="s">
        <v>260</v>
      </c>
      <c r="B30" s="4">
        <v>2</v>
      </c>
      <c r="C30" s="4">
        <v>4</v>
      </c>
      <c r="D30" s="4">
        <v>1</v>
      </c>
      <c r="E30" s="4">
        <v>5</v>
      </c>
      <c r="F30" s="4">
        <v>5</v>
      </c>
      <c r="G30" s="4">
        <v>3</v>
      </c>
      <c r="H30" s="4">
        <v>5</v>
      </c>
      <c r="I30" s="4">
        <v>4</v>
      </c>
      <c r="J30" s="4">
        <v>4</v>
      </c>
      <c r="K30" s="4">
        <v>5</v>
      </c>
      <c r="L30" s="4">
        <v>5</v>
      </c>
      <c r="M30" s="4">
        <v>3</v>
      </c>
      <c r="N30" s="4">
        <v>1</v>
      </c>
      <c r="O30" s="4">
        <v>5</v>
      </c>
      <c r="P30" s="4">
        <v>5</v>
      </c>
      <c r="Q30" s="4">
        <v>4</v>
      </c>
      <c r="R30" s="4">
        <v>5</v>
      </c>
      <c r="S30" s="4">
        <v>4</v>
      </c>
      <c r="T30" s="4">
        <v>3</v>
      </c>
      <c r="U30" s="4">
        <v>1</v>
      </c>
      <c r="V30" s="4">
        <v>4</v>
      </c>
    </row>
  </sheetData>
  <conditionalFormatting sqref="B2:V30">
    <cfRule type="colorScale" priority="1">
      <colorScale>
        <cfvo type="min"/>
        <cfvo type="percentile" val="50"/>
        <cfvo type="max"/>
        <color rgb="FFF8696B"/>
        <color rgb="FFFFEB84"/>
        <color rgb="FF63BE7B"/>
      </colorScale>
    </cfRule>
  </conditionalFormatting>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F280D-30E6-43EE-A07E-5B5F3858437C}">
  <dimension ref="A1:I22"/>
  <sheetViews>
    <sheetView workbookViewId="0">
      <selection activeCell="A6" sqref="A6"/>
    </sheetView>
  </sheetViews>
  <sheetFormatPr defaultColWidth="10.90625" defaultRowHeight="14.5" x14ac:dyDescent="0.35"/>
  <sheetData>
    <row r="1" spans="1:9" x14ac:dyDescent="0.35">
      <c r="A1" t="s">
        <v>0</v>
      </c>
      <c r="B1" t="s">
        <v>0</v>
      </c>
      <c r="C1" t="s">
        <v>261</v>
      </c>
      <c r="D1" t="s">
        <v>262</v>
      </c>
      <c r="E1" t="s">
        <v>263</v>
      </c>
      <c r="F1" t="s">
        <v>264</v>
      </c>
      <c r="G1" t="s">
        <v>263</v>
      </c>
      <c r="H1" t="s">
        <v>264</v>
      </c>
      <c r="I1" t="s">
        <v>263</v>
      </c>
    </row>
    <row r="2" spans="1:9" x14ac:dyDescent="0.35">
      <c r="A2" s="7">
        <v>8</v>
      </c>
      <c r="B2" t="s">
        <v>265</v>
      </c>
      <c r="C2" t="s">
        <v>266</v>
      </c>
      <c r="D2" t="s">
        <v>267</v>
      </c>
      <c r="E2">
        <v>67.5</v>
      </c>
      <c r="F2" t="s">
        <v>39</v>
      </c>
      <c r="G2">
        <v>0.84105000000000008</v>
      </c>
      <c r="H2" t="s">
        <v>268</v>
      </c>
      <c r="I2">
        <v>68.341049999999996</v>
      </c>
    </row>
    <row r="3" spans="1:9" x14ac:dyDescent="0.35">
      <c r="A3" s="7">
        <v>2</v>
      </c>
      <c r="B3" t="s">
        <v>269</v>
      </c>
      <c r="C3" t="s">
        <v>270</v>
      </c>
      <c r="D3" t="s">
        <v>271</v>
      </c>
      <c r="E3">
        <v>0.155</v>
      </c>
      <c r="F3" t="s">
        <v>268</v>
      </c>
      <c r="G3">
        <v>1.9313000000000002E-3</v>
      </c>
      <c r="H3" t="s">
        <v>268</v>
      </c>
      <c r="I3">
        <v>0.1569313</v>
      </c>
    </row>
    <row r="4" spans="1:9" x14ac:dyDescent="0.35">
      <c r="A4" s="7">
        <v>21</v>
      </c>
      <c r="B4" t="s">
        <v>272</v>
      </c>
      <c r="C4" t="s">
        <v>270</v>
      </c>
      <c r="D4" t="s">
        <v>273</v>
      </c>
      <c r="E4">
        <v>122.5</v>
      </c>
      <c r="F4" t="s">
        <v>274</v>
      </c>
      <c r="G4">
        <v>4.5790499999999996</v>
      </c>
      <c r="H4" t="s">
        <v>274</v>
      </c>
      <c r="I4">
        <v>127.07905</v>
      </c>
    </row>
    <row r="5" spans="1:9" x14ac:dyDescent="0.35">
      <c r="A5" s="7">
        <v>14</v>
      </c>
      <c r="B5" t="s">
        <v>275</v>
      </c>
      <c r="C5" t="s">
        <v>266</v>
      </c>
      <c r="D5" t="s">
        <v>276</v>
      </c>
      <c r="E5">
        <v>90</v>
      </c>
      <c r="F5" t="s">
        <v>39</v>
      </c>
      <c r="G5">
        <v>6.7283999999999997</v>
      </c>
      <c r="H5" t="s">
        <v>274</v>
      </c>
      <c r="I5">
        <v>96.728400000000008</v>
      </c>
    </row>
    <row r="6" spans="1:9" x14ac:dyDescent="0.35">
      <c r="A6" s="7">
        <v>3</v>
      </c>
      <c r="B6" t="s">
        <v>277</v>
      </c>
      <c r="C6" t="s">
        <v>266</v>
      </c>
      <c r="D6" t="s">
        <v>278</v>
      </c>
      <c r="E6">
        <v>0.59499999999999997</v>
      </c>
      <c r="F6" t="s">
        <v>268</v>
      </c>
      <c r="G6">
        <v>0</v>
      </c>
      <c r="H6" t="s">
        <v>268</v>
      </c>
      <c r="I6">
        <v>0.59499999999999997</v>
      </c>
    </row>
    <row r="7" spans="1:9" x14ac:dyDescent="0.35">
      <c r="A7" s="7">
        <v>9</v>
      </c>
      <c r="B7" t="s">
        <v>279</v>
      </c>
      <c r="C7" t="s">
        <v>270</v>
      </c>
      <c r="D7" t="s">
        <v>280</v>
      </c>
      <c r="E7">
        <v>125</v>
      </c>
      <c r="F7" t="s">
        <v>274</v>
      </c>
      <c r="G7">
        <v>18.689999999999998</v>
      </c>
      <c r="H7" t="s">
        <v>281</v>
      </c>
      <c r="I7">
        <v>143.69</v>
      </c>
    </row>
    <row r="8" spans="1:9" x14ac:dyDescent="0.35">
      <c r="A8" s="7">
        <v>11</v>
      </c>
      <c r="B8" t="s">
        <v>282</v>
      </c>
      <c r="C8" t="s">
        <v>270</v>
      </c>
      <c r="D8" t="s">
        <v>283</v>
      </c>
      <c r="E8">
        <v>167.5</v>
      </c>
      <c r="F8" t="s">
        <v>274</v>
      </c>
      <c r="G8">
        <v>12.522299999999998</v>
      </c>
      <c r="H8" t="s">
        <v>281</v>
      </c>
      <c r="I8">
        <v>180.0223</v>
      </c>
    </row>
    <row r="9" spans="1:9" x14ac:dyDescent="0.35">
      <c r="A9" s="7">
        <v>12</v>
      </c>
      <c r="B9" t="s">
        <v>284</v>
      </c>
      <c r="C9" t="s">
        <v>266</v>
      </c>
      <c r="D9" t="s">
        <v>285</v>
      </c>
      <c r="E9">
        <v>300</v>
      </c>
      <c r="F9" t="s">
        <v>281</v>
      </c>
      <c r="G9">
        <v>22.427999999999997</v>
      </c>
      <c r="H9" t="s">
        <v>281</v>
      </c>
      <c r="I9">
        <v>322.428</v>
      </c>
    </row>
    <row r="10" spans="1:9" x14ac:dyDescent="0.35">
      <c r="A10" s="7">
        <v>20</v>
      </c>
      <c r="B10" t="s">
        <v>286</v>
      </c>
      <c r="C10" t="s">
        <v>266</v>
      </c>
      <c r="D10" t="s">
        <v>287</v>
      </c>
      <c r="E10">
        <v>0.36</v>
      </c>
      <c r="F10" t="s">
        <v>268</v>
      </c>
      <c r="G10">
        <v>2.2428E-2</v>
      </c>
      <c r="H10" t="s">
        <v>268</v>
      </c>
      <c r="I10">
        <v>0.38242800000000005</v>
      </c>
    </row>
    <row r="11" spans="1:9" x14ac:dyDescent="0.35">
      <c r="A11" s="7">
        <v>6</v>
      </c>
      <c r="B11" t="s">
        <v>288</v>
      </c>
      <c r="C11" t="s">
        <v>270</v>
      </c>
      <c r="D11" t="s">
        <v>289</v>
      </c>
      <c r="E11">
        <v>110</v>
      </c>
      <c r="F11" t="s">
        <v>290</v>
      </c>
      <c r="G11">
        <v>4.1117999999999997</v>
      </c>
      <c r="H11" t="s">
        <v>274</v>
      </c>
      <c r="I11">
        <v>114.11179999999999</v>
      </c>
    </row>
    <row r="12" spans="1:9" x14ac:dyDescent="0.35">
      <c r="A12" s="7">
        <v>1</v>
      </c>
      <c r="B12" t="s">
        <v>291</v>
      </c>
      <c r="C12" t="s">
        <v>270</v>
      </c>
      <c r="D12" t="s">
        <v>292</v>
      </c>
      <c r="E12">
        <v>0.1845</v>
      </c>
      <c r="F12" t="s">
        <v>268</v>
      </c>
      <c r="G12">
        <v>1.149435E-2</v>
      </c>
      <c r="H12" t="s">
        <v>268</v>
      </c>
      <c r="I12">
        <v>0.19599435000000001</v>
      </c>
    </row>
    <row r="13" spans="1:9" x14ac:dyDescent="0.35">
      <c r="A13" s="7">
        <v>15</v>
      </c>
      <c r="B13" t="s">
        <v>293</v>
      </c>
      <c r="C13" t="s">
        <v>270</v>
      </c>
      <c r="D13" t="s">
        <v>294</v>
      </c>
      <c r="E13">
        <v>142.5</v>
      </c>
      <c r="F13" t="s">
        <v>274</v>
      </c>
      <c r="G13">
        <v>1.77555</v>
      </c>
      <c r="H13" t="s">
        <v>39</v>
      </c>
      <c r="I13">
        <v>144.27555000000001</v>
      </c>
    </row>
    <row r="14" spans="1:9" x14ac:dyDescent="0.35">
      <c r="A14" s="7">
        <v>16</v>
      </c>
      <c r="B14" t="s">
        <v>295</v>
      </c>
      <c r="C14" t="s">
        <v>266</v>
      </c>
      <c r="D14" t="s">
        <v>296</v>
      </c>
      <c r="E14">
        <v>120</v>
      </c>
      <c r="F14" t="s">
        <v>290</v>
      </c>
      <c r="G14">
        <v>4.4855999999999998</v>
      </c>
      <c r="H14" t="s">
        <v>274</v>
      </c>
      <c r="I14">
        <v>124.48560000000001</v>
      </c>
    </row>
    <row r="15" spans="1:9" x14ac:dyDescent="0.35">
      <c r="A15" s="7">
        <v>4</v>
      </c>
      <c r="B15" t="s">
        <v>297</v>
      </c>
      <c r="C15" t="s">
        <v>266</v>
      </c>
      <c r="D15" t="s">
        <v>298</v>
      </c>
      <c r="E15">
        <v>0.185</v>
      </c>
      <c r="F15" t="s">
        <v>268</v>
      </c>
      <c r="G15">
        <v>2.3051E-3</v>
      </c>
      <c r="H15" t="s">
        <v>268</v>
      </c>
      <c r="I15">
        <v>0.1873051</v>
      </c>
    </row>
    <row r="16" spans="1:9" x14ac:dyDescent="0.35">
      <c r="A16" s="7">
        <v>7</v>
      </c>
      <c r="B16" t="s">
        <v>299</v>
      </c>
      <c r="C16" t="s">
        <v>266</v>
      </c>
      <c r="D16" t="s">
        <v>300</v>
      </c>
      <c r="E16">
        <v>32.5</v>
      </c>
      <c r="F16" t="s">
        <v>39</v>
      </c>
      <c r="G16">
        <v>1.21485</v>
      </c>
      <c r="H16" t="s">
        <v>39</v>
      </c>
      <c r="I16">
        <v>33.714849999999998</v>
      </c>
    </row>
    <row r="17" spans="1:9" x14ac:dyDescent="0.35">
      <c r="A17" s="7">
        <v>17</v>
      </c>
      <c r="B17" t="s">
        <v>301</v>
      </c>
      <c r="C17" t="s">
        <v>266</v>
      </c>
      <c r="D17" t="s">
        <v>302</v>
      </c>
      <c r="E17">
        <v>90</v>
      </c>
      <c r="F17" t="s">
        <v>39</v>
      </c>
      <c r="G17">
        <v>5.6070000000000002</v>
      </c>
      <c r="H17" t="s">
        <v>274</v>
      </c>
      <c r="I17">
        <v>95.606999999999999</v>
      </c>
    </row>
    <row r="18" spans="1:9" x14ac:dyDescent="0.35">
      <c r="A18" s="7">
        <v>5</v>
      </c>
      <c r="B18" t="s">
        <v>303</v>
      </c>
      <c r="C18" t="s">
        <v>266</v>
      </c>
      <c r="D18" t="s">
        <v>304</v>
      </c>
      <c r="E18">
        <v>0.69</v>
      </c>
      <c r="F18" t="s">
        <v>268</v>
      </c>
      <c r="G18">
        <v>8.5973999999999998E-3</v>
      </c>
      <c r="H18" t="s">
        <v>268</v>
      </c>
      <c r="I18">
        <v>0.69859740000000004</v>
      </c>
    </row>
    <row r="19" spans="1:9" x14ac:dyDescent="0.35">
      <c r="A19" s="7">
        <v>18</v>
      </c>
      <c r="B19" t="s">
        <v>305</v>
      </c>
      <c r="C19" t="s">
        <v>266</v>
      </c>
      <c r="D19" t="s">
        <v>306</v>
      </c>
      <c r="E19">
        <v>182.5</v>
      </c>
      <c r="F19" t="s">
        <v>274</v>
      </c>
      <c r="G19">
        <v>4.5479000000000003</v>
      </c>
      <c r="H19" t="s">
        <v>274</v>
      </c>
      <c r="I19">
        <v>187.0479</v>
      </c>
    </row>
    <row r="20" spans="1:9" x14ac:dyDescent="0.35">
      <c r="A20" s="7">
        <v>13</v>
      </c>
      <c r="B20" t="s">
        <v>307</v>
      </c>
      <c r="C20" t="s">
        <v>266</v>
      </c>
      <c r="D20" t="s">
        <v>308</v>
      </c>
      <c r="E20">
        <v>155</v>
      </c>
      <c r="F20" t="s">
        <v>274</v>
      </c>
      <c r="G20">
        <v>0.77251999999999998</v>
      </c>
      <c r="H20" t="s">
        <v>268</v>
      </c>
      <c r="I20">
        <v>155.77252000000001</v>
      </c>
    </row>
    <row r="21" spans="1:9" x14ac:dyDescent="0.35">
      <c r="A21" s="7">
        <v>19</v>
      </c>
      <c r="B21" t="s">
        <v>309</v>
      </c>
      <c r="C21" t="s">
        <v>266</v>
      </c>
      <c r="D21" t="s">
        <v>310</v>
      </c>
      <c r="E21">
        <v>167.5</v>
      </c>
      <c r="F21" t="s">
        <v>274</v>
      </c>
      <c r="G21">
        <v>6.2611499999999998</v>
      </c>
      <c r="H21" t="s">
        <v>274</v>
      </c>
      <c r="I21">
        <v>173.76114999999999</v>
      </c>
    </row>
    <row r="22" spans="1:9" x14ac:dyDescent="0.35">
      <c r="A22" s="7">
        <v>10</v>
      </c>
      <c r="B22" t="s">
        <v>311</v>
      </c>
      <c r="C22" t="s">
        <v>270</v>
      </c>
      <c r="D22" t="s">
        <v>312</v>
      </c>
      <c r="E22">
        <v>112.5</v>
      </c>
      <c r="F22" t="s">
        <v>290</v>
      </c>
      <c r="G22">
        <v>4.2052499999999995</v>
      </c>
      <c r="H22" t="s">
        <v>274</v>
      </c>
      <c r="I22">
        <v>116.70525000000001</v>
      </c>
    </row>
  </sheetData>
  <sortState xmlns:xlrd2="http://schemas.microsoft.com/office/spreadsheetml/2017/richdata2" ref="A2:I22">
    <sortCondition ref="A2:A22"/>
  </sortState>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E7BD-9C57-4FC7-B299-A981052182A3}">
  <dimension ref="A1:H22"/>
  <sheetViews>
    <sheetView workbookViewId="0">
      <selection activeCell="A6" sqref="A6"/>
    </sheetView>
  </sheetViews>
  <sheetFormatPr defaultColWidth="11.453125" defaultRowHeight="14" x14ac:dyDescent="0.3"/>
  <cols>
    <col min="1" max="1" width="11.453125" style="7"/>
    <col min="2" max="3" width="11.453125" style="5"/>
    <col min="4" max="4" width="48.36328125" style="5" bestFit="1" customWidth="1"/>
    <col min="5" max="5" width="35.08984375" style="5" customWidth="1"/>
    <col min="6" max="6" width="40.6328125" style="5" customWidth="1"/>
    <col min="7" max="16384" width="11.453125" style="5"/>
  </cols>
  <sheetData>
    <row r="1" spans="1:8" x14ac:dyDescent="0.3">
      <c r="A1" s="8" t="s">
        <v>0</v>
      </c>
      <c r="B1" s="9" t="s">
        <v>0</v>
      </c>
      <c r="C1" s="9" t="s">
        <v>261</v>
      </c>
      <c r="D1" s="9" t="s">
        <v>262</v>
      </c>
      <c r="E1" s="8" t="s">
        <v>313</v>
      </c>
      <c r="F1" s="8" t="s">
        <v>314</v>
      </c>
      <c r="G1" s="5" t="s">
        <v>313</v>
      </c>
      <c r="H1" s="5" t="s">
        <v>314</v>
      </c>
    </row>
    <row r="2" spans="1:8" x14ac:dyDescent="0.3">
      <c r="A2" s="7">
        <v>8</v>
      </c>
      <c r="B2" s="5" t="s">
        <v>265</v>
      </c>
      <c r="C2" s="5" t="s">
        <v>266</v>
      </c>
      <c r="D2" s="5" t="s">
        <v>267</v>
      </c>
      <c r="E2" s="10">
        <v>2</v>
      </c>
      <c r="F2" s="10">
        <v>1</v>
      </c>
      <c r="G2" s="5" t="s">
        <v>39</v>
      </c>
      <c r="H2" s="5" t="s">
        <v>268</v>
      </c>
    </row>
    <row r="3" spans="1:8" x14ac:dyDescent="0.3">
      <c r="A3" s="7">
        <v>2</v>
      </c>
      <c r="B3" s="5" t="s">
        <v>269</v>
      </c>
      <c r="C3" s="5" t="s">
        <v>270</v>
      </c>
      <c r="D3" s="5" t="s">
        <v>271</v>
      </c>
      <c r="E3" s="10">
        <v>1</v>
      </c>
      <c r="F3" s="10">
        <v>1</v>
      </c>
      <c r="G3" s="5" t="s">
        <v>268</v>
      </c>
      <c r="H3" s="5" t="s">
        <v>268</v>
      </c>
    </row>
    <row r="4" spans="1:8" x14ac:dyDescent="0.3">
      <c r="A4" s="7">
        <v>21</v>
      </c>
      <c r="B4" s="5" t="s">
        <v>272</v>
      </c>
      <c r="C4" s="5" t="s">
        <v>270</v>
      </c>
      <c r="D4" s="5" t="s">
        <v>273</v>
      </c>
      <c r="E4" s="10">
        <v>4</v>
      </c>
      <c r="F4" s="10">
        <v>4</v>
      </c>
      <c r="G4" s="5" t="s">
        <v>274</v>
      </c>
      <c r="H4" s="5" t="s">
        <v>274</v>
      </c>
    </row>
    <row r="5" spans="1:8" x14ac:dyDescent="0.3">
      <c r="A5" s="7">
        <v>14</v>
      </c>
      <c r="B5" s="5" t="s">
        <v>275</v>
      </c>
      <c r="C5" s="5" t="s">
        <v>266</v>
      </c>
      <c r="D5" s="5" t="s">
        <v>276</v>
      </c>
      <c r="E5" s="10">
        <v>2</v>
      </c>
      <c r="F5" s="10">
        <v>4</v>
      </c>
      <c r="G5" s="5" t="s">
        <v>39</v>
      </c>
      <c r="H5" s="5" t="s">
        <v>274</v>
      </c>
    </row>
    <row r="6" spans="1:8" x14ac:dyDescent="0.3">
      <c r="A6" s="7">
        <v>3</v>
      </c>
      <c r="B6" s="5" t="s">
        <v>277</v>
      </c>
      <c r="C6" s="5" t="s">
        <v>266</v>
      </c>
      <c r="D6" s="5" t="s">
        <v>278</v>
      </c>
      <c r="E6" s="10">
        <v>1</v>
      </c>
      <c r="F6" s="10">
        <v>1</v>
      </c>
      <c r="G6" s="5" t="s">
        <v>268</v>
      </c>
      <c r="H6" s="5" t="s">
        <v>268</v>
      </c>
    </row>
    <row r="7" spans="1:8" x14ac:dyDescent="0.3">
      <c r="A7" s="7">
        <v>9</v>
      </c>
      <c r="B7" s="5" t="s">
        <v>279</v>
      </c>
      <c r="C7" s="5" t="s">
        <v>270</v>
      </c>
      <c r="D7" s="5" t="s">
        <v>280</v>
      </c>
      <c r="E7" s="10">
        <v>4</v>
      </c>
      <c r="F7" s="10">
        <v>5</v>
      </c>
      <c r="G7" s="5" t="s">
        <v>274</v>
      </c>
      <c r="H7" s="5" t="s">
        <v>281</v>
      </c>
    </row>
    <row r="8" spans="1:8" x14ac:dyDescent="0.3">
      <c r="A8" s="7">
        <v>11</v>
      </c>
      <c r="B8" s="5" t="s">
        <v>282</v>
      </c>
      <c r="C8" s="5" t="s">
        <v>270</v>
      </c>
      <c r="D8" s="5" t="s">
        <v>283</v>
      </c>
      <c r="E8" s="10">
        <v>4</v>
      </c>
      <c r="F8" s="10">
        <v>5</v>
      </c>
      <c r="G8" s="5" t="s">
        <v>274</v>
      </c>
      <c r="H8" s="5" t="s">
        <v>281</v>
      </c>
    </row>
    <row r="9" spans="1:8" x14ac:dyDescent="0.3">
      <c r="A9" s="7">
        <v>12</v>
      </c>
      <c r="B9" s="5" t="s">
        <v>284</v>
      </c>
      <c r="C9" s="5" t="s">
        <v>266</v>
      </c>
      <c r="D9" s="5" t="s">
        <v>285</v>
      </c>
      <c r="E9" s="10">
        <v>5</v>
      </c>
      <c r="F9" s="10">
        <v>5</v>
      </c>
      <c r="G9" s="5" t="s">
        <v>281</v>
      </c>
      <c r="H9" s="5" t="s">
        <v>281</v>
      </c>
    </row>
    <row r="10" spans="1:8" x14ac:dyDescent="0.3">
      <c r="A10" s="7">
        <v>20</v>
      </c>
      <c r="B10" s="5" t="s">
        <v>286</v>
      </c>
      <c r="C10" s="5" t="s">
        <v>266</v>
      </c>
      <c r="D10" s="5" t="s">
        <v>287</v>
      </c>
      <c r="E10" s="10">
        <v>1</v>
      </c>
      <c r="F10" s="10">
        <v>1</v>
      </c>
      <c r="G10" s="5" t="s">
        <v>268</v>
      </c>
      <c r="H10" s="5" t="s">
        <v>268</v>
      </c>
    </row>
    <row r="11" spans="1:8" x14ac:dyDescent="0.3">
      <c r="A11" s="7">
        <v>6</v>
      </c>
      <c r="B11" s="5" t="s">
        <v>288</v>
      </c>
      <c r="C11" s="5" t="s">
        <v>270</v>
      </c>
      <c r="D11" s="5" t="s">
        <v>289</v>
      </c>
      <c r="E11" s="10">
        <v>3</v>
      </c>
      <c r="F11" s="10">
        <v>4</v>
      </c>
      <c r="G11" s="5" t="s">
        <v>290</v>
      </c>
      <c r="H11" s="5" t="s">
        <v>274</v>
      </c>
    </row>
    <row r="12" spans="1:8" x14ac:dyDescent="0.3">
      <c r="A12" s="7">
        <v>1</v>
      </c>
      <c r="B12" s="5" t="s">
        <v>291</v>
      </c>
      <c r="C12" s="5" t="s">
        <v>270</v>
      </c>
      <c r="D12" s="5" t="s">
        <v>292</v>
      </c>
      <c r="E12" s="10">
        <v>1</v>
      </c>
      <c r="F12" s="10">
        <v>1</v>
      </c>
      <c r="G12" s="5" t="s">
        <v>268</v>
      </c>
      <c r="H12" s="5" t="s">
        <v>268</v>
      </c>
    </row>
    <row r="13" spans="1:8" x14ac:dyDescent="0.3">
      <c r="A13" s="7">
        <v>15</v>
      </c>
      <c r="B13" s="5" t="s">
        <v>293</v>
      </c>
      <c r="C13" s="5" t="s">
        <v>270</v>
      </c>
      <c r="D13" s="5" t="s">
        <v>294</v>
      </c>
      <c r="E13" s="10">
        <v>4</v>
      </c>
      <c r="F13" s="10">
        <v>2</v>
      </c>
      <c r="G13" s="5" t="s">
        <v>274</v>
      </c>
      <c r="H13" s="5" t="s">
        <v>39</v>
      </c>
    </row>
    <row r="14" spans="1:8" x14ac:dyDescent="0.3">
      <c r="A14" s="7">
        <v>16</v>
      </c>
      <c r="B14" s="5" t="s">
        <v>295</v>
      </c>
      <c r="C14" s="5" t="s">
        <v>266</v>
      </c>
      <c r="D14" s="5" t="s">
        <v>296</v>
      </c>
      <c r="E14" s="10">
        <v>3</v>
      </c>
      <c r="F14" s="10">
        <v>4</v>
      </c>
      <c r="G14" s="5" t="s">
        <v>290</v>
      </c>
      <c r="H14" s="5" t="s">
        <v>274</v>
      </c>
    </row>
    <row r="15" spans="1:8" x14ac:dyDescent="0.3">
      <c r="A15" s="7">
        <v>4</v>
      </c>
      <c r="B15" s="5" t="s">
        <v>297</v>
      </c>
      <c r="C15" s="5" t="s">
        <v>266</v>
      </c>
      <c r="D15" s="5" t="s">
        <v>298</v>
      </c>
      <c r="E15" s="10">
        <v>1</v>
      </c>
      <c r="F15" s="10">
        <v>1</v>
      </c>
      <c r="G15" s="5" t="s">
        <v>268</v>
      </c>
      <c r="H15" s="5" t="s">
        <v>268</v>
      </c>
    </row>
    <row r="16" spans="1:8" x14ac:dyDescent="0.3">
      <c r="A16" s="7">
        <v>7</v>
      </c>
      <c r="B16" s="5" t="s">
        <v>299</v>
      </c>
      <c r="C16" s="5" t="s">
        <v>266</v>
      </c>
      <c r="D16" s="5" t="s">
        <v>300</v>
      </c>
      <c r="E16" s="10">
        <v>2</v>
      </c>
      <c r="F16" s="10">
        <v>2</v>
      </c>
      <c r="G16" s="5" t="s">
        <v>39</v>
      </c>
      <c r="H16" s="5" t="s">
        <v>39</v>
      </c>
    </row>
    <row r="17" spans="1:8" x14ac:dyDescent="0.3">
      <c r="A17" s="7">
        <v>17</v>
      </c>
      <c r="B17" s="5" t="s">
        <v>301</v>
      </c>
      <c r="C17" s="5" t="s">
        <v>266</v>
      </c>
      <c r="D17" s="5" t="s">
        <v>302</v>
      </c>
      <c r="E17" s="10">
        <v>2</v>
      </c>
      <c r="F17" s="10">
        <v>4</v>
      </c>
      <c r="G17" s="5" t="s">
        <v>39</v>
      </c>
      <c r="H17" s="5" t="s">
        <v>274</v>
      </c>
    </row>
    <row r="18" spans="1:8" x14ac:dyDescent="0.3">
      <c r="A18" s="7">
        <v>5</v>
      </c>
      <c r="B18" s="5" t="s">
        <v>303</v>
      </c>
      <c r="C18" s="5" t="s">
        <v>266</v>
      </c>
      <c r="D18" s="5" t="s">
        <v>304</v>
      </c>
      <c r="E18" s="10">
        <v>1</v>
      </c>
      <c r="F18" s="10">
        <v>1</v>
      </c>
      <c r="G18" s="5" t="s">
        <v>268</v>
      </c>
      <c r="H18" s="5" t="s">
        <v>268</v>
      </c>
    </row>
    <row r="19" spans="1:8" x14ac:dyDescent="0.3">
      <c r="A19" s="7">
        <v>18</v>
      </c>
      <c r="B19" s="5" t="s">
        <v>305</v>
      </c>
      <c r="C19" s="5" t="s">
        <v>266</v>
      </c>
      <c r="D19" s="5" t="s">
        <v>306</v>
      </c>
      <c r="E19" s="10">
        <v>4</v>
      </c>
      <c r="F19" s="10">
        <v>4</v>
      </c>
      <c r="G19" s="5" t="s">
        <v>274</v>
      </c>
      <c r="H19" s="5" t="s">
        <v>274</v>
      </c>
    </row>
    <row r="20" spans="1:8" x14ac:dyDescent="0.3">
      <c r="A20" s="7">
        <v>13</v>
      </c>
      <c r="B20" s="5" t="s">
        <v>307</v>
      </c>
      <c r="C20" s="5" t="s">
        <v>266</v>
      </c>
      <c r="D20" s="5" t="s">
        <v>308</v>
      </c>
      <c r="E20" s="10">
        <v>4</v>
      </c>
      <c r="F20" s="10">
        <v>1</v>
      </c>
      <c r="G20" s="5" t="s">
        <v>274</v>
      </c>
      <c r="H20" s="5" t="s">
        <v>268</v>
      </c>
    </row>
    <row r="21" spans="1:8" x14ac:dyDescent="0.3">
      <c r="A21" s="7">
        <v>19</v>
      </c>
      <c r="B21" s="5" t="s">
        <v>309</v>
      </c>
      <c r="C21" s="5" t="s">
        <v>266</v>
      </c>
      <c r="D21" s="5" t="s">
        <v>310</v>
      </c>
      <c r="E21" s="10">
        <v>4</v>
      </c>
      <c r="F21" s="10">
        <v>4</v>
      </c>
      <c r="G21" s="5" t="s">
        <v>274</v>
      </c>
      <c r="H21" s="5" t="s">
        <v>274</v>
      </c>
    </row>
    <row r="22" spans="1:8" x14ac:dyDescent="0.3">
      <c r="A22" s="7">
        <v>10</v>
      </c>
      <c r="B22" s="5" t="s">
        <v>311</v>
      </c>
      <c r="C22" s="5" t="s">
        <v>270</v>
      </c>
      <c r="D22" s="5" t="s">
        <v>312</v>
      </c>
      <c r="E22" s="10">
        <v>3</v>
      </c>
      <c r="F22" s="10">
        <v>4</v>
      </c>
      <c r="G22" s="5" t="s">
        <v>290</v>
      </c>
      <c r="H22" s="5" t="s">
        <v>274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o" ma:contentTypeID="0x0101001A125CECE6CE574281A7C370AD3A070F" ma:contentTypeVersion="14" ma:contentTypeDescription="Crear nuevo documento." ma:contentTypeScope="" ma:versionID="8be15dab6502195ca4d4de5f6a92141f">
  <xsd:schema xmlns:xsd="http://www.w3.org/2001/XMLSchema" xmlns:xs="http://www.w3.org/2001/XMLSchema" xmlns:p="http://schemas.microsoft.com/office/2006/metadata/properties" xmlns:ns2="dcd69226-c55a-43cc-8050-37093b926557" xmlns:ns3="c70a07de-8349-4e7b-b463-5c2a53beca91" targetNamespace="http://schemas.microsoft.com/office/2006/metadata/properties" ma:root="true" ma:fieldsID="a6d8cf3286456cf7a6ed6c58c284ee84" ns2:_="" ns3:_="">
    <xsd:import namespace="dcd69226-c55a-43cc-8050-37093b926557"/>
    <xsd:import namespace="c70a07de-8349-4e7b-b463-5c2a53beca91"/>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Location"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cd69226-c55a-43cc-8050-37093b9265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DateTaken" ma:index="12" nillable="true" ma:displayName="MediaServiceDateTaken" ma:hidden="true" ma:indexed="true" ma:internalName="MediaServiceDateTake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Etiquetas de imagen" ma:readOnly="false" ma:fieldId="{5cf76f15-5ced-4ddc-b409-7134ff3c332f}" ma:taxonomyMulti="true" ma:sspId="8d09dcb0-05b5-4a7a-80df-57e92c9037b6"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Location" ma:index="20" nillable="true" ma:displayName="Location" ma:indexed="true" ma:internalName="MediaServiceLocation" ma:readOnly="true">
      <xsd:simpleType>
        <xsd:restriction base="dms:Text"/>
      </xsd:simpleType>
    </xsd:element>
    <xsd:element name="MediaServiceBillingMetadata" ma:index="21"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70a07de-8349-4e7b-b463-5c2a53beca91" elementFormDefault="qualified">
    <xsd:import namespace="http://schemas.microsoft.com/office/2006/documentManagement/types"/>
    <xsd:import namespace="http://schemas.microsoft.com/office/infopath/2007/PartnerControls"/>
    <xsd:element name="TaxCatchAll" ma:index="18" nillable="true" ma:displayName="Taxonomy Catch All Column" ma:hidden="true" ma:list="{d846722e-f2cd-45d3-aecf-8d40c7ded616}" ma:internalName="TaxCatchAll" ma:showField="CatchAllData" ma:web="c70a07de-8349-4e7b-b463-5c2a53beca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c70a07de-8349-4e7b-b463-5c2a53beca91" xsi:nil="true"/>
    <lcf76f155ced4ddcb4097134ff3c332f xmlns="dcd69226-c55a-43cc-8050-37093b926557">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3C821DD0-BE89-4EB4-A498-A10B30443EDD}">
  <ds:schemaRefs>
    <ds:schemaRef ds:uri="http://schemas.microsoft.com/sharepoint/v3/contenttype/forms"/>
  </ds:schemaRefs>
</ds:datastoreItem>
</file>

<file path=customXml/itemProps2.xml><?xml version="1.0" encoding="utf-8"?>
<ds:datastoreItem xmlns:ds="http://schemas.openxmlformats.org/officeDocument/2006/customXml" ds:itemID="{F37E7EB5-8C10-4971-8A78-B6204684C8C0}"/>
</file>

<file path=customXml/itemProps3.xml><?xml version="1.0" encoding="utf-8"?>
<ds:datastoreItem xmlns:ds="http://schemas.openxmlformats.org/officeDocument/2006/customXml" ds:itemID="{D300FAA5-583E-4E1D-819E-0A4210D35DBA}">
  <ds:schemaRefs>
    <ds:schemaRef ds:uri="http://schemas.microsoft.com/office/2006/metadata/properties"/>
    <ds:schemaRef ds:uri="http://schemas.microsoft.com/office/infopath/2007/PartnerControls"/>
    <ds:schemaRef ds:uri="c70a07de-8349-4e7b-b463-5c2a53beca91"/>
    <ds:schemaRef ds:uri="dcd69226-c55a-43cc-8050-37093b926557"/>
  </ds:schemaRefs>
</ds:datastoreItem>
</file>

<file path=docMetadata/LabelInfo.xml><?xml version="1.0" encoding="utf-8"?>
<clbl:labelList xmlns:clbl="http://schemas.microsoft.com/office/2020/mipLabelMetadata">
  <clbl:label id="{79be6dc1-d78e-4bbb-b22b-d994c0a417a7}" enabled="0" method="" siteId="{79be6dc1-d78e-4bbb-b22b-d994c0a417a7}"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22</vt:i4>
      </vt:variant>
    </vt:vector>
  </HeadingPairs>
  <TitlesOfParts>
    <vt:vector size="28" baseType="lpstr">
      <vt:lpstr>SbN</vt:lpstr>
      <vt:lpstr>Fichas</vt:lpstr>
      <vt:lpstr>Tipologías</vt:lpstr>
      <vt:lpstr>Desafios</vt:lpstr>
      <vt:lpstr>Hoja4</vt:lpstr>
      <vt:lpstr>Costos</vt:lpstr>
      <vt:lpstr>Agroforestería</vt:lpstr>
      <vt:lpstr>Área_de_filtro_verde</vt:lpstr>
      <vt:lpstr>Canales_vegetados</vt:lpstr>
      <vt:lpstr>Conservación_del_bosque</vt:lpstr>
      <vt:lpstr>Cosecha_de_agua</vt:lpstr>
      <vt:lpstr>Espacios_verdes</vt:lpstr>
      <vt:lpstr>Estanque_de_bioretención</vt:lpstr>
      <vt:lpstr>Humedales_artificiales</vt:lpstr>
      <vt:lpstr>Jardines_de_lluvia</vt:lpstr>
      <vt:lpstr>Llanuras_de_inundación</vt:lpstr>
      <vt:lpstr>Parque_inundable</vt:lpstr>
      <vt:lpstr>Pavimentos_verdes_adaptados</vt:lpstr>
      <vt:lpstr>Fichas!Print_Area</vt:lpstr>
      <vt:lpstr>Renaturalización_de_cuerpos_de_agua</vt:lpstr>
      <vt:lpstr>Restauración_activa___Enriquecimiento</vt:lpstr>
      <vt:lpstr>Restauración_activa_–_Nucleación</vt:lpstr>
      <vt:lpstr>Restauración_de_vegetación_riparia</vt:lpstr>
      <vt:lpstr>Restauración_pasiva</vt:lpstr>
      <vt:lpstr>Silvicultura_de_cuenca_urbana</vt:lpstr>
      <vt:lpstr>Techos_verdes</vt:lpstr>
      <vt:lpstr>Vías_ciclo_pedestres_con_pavimento_verde</vt:lpstr>
      <vt:lpstr>Zanjas_de_infiltración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Juan Gonzalez</dc:creator>
  <cp:keywords/>
  <dc:description/>
  <cp:lastModifiedBy>Juan Gonzalez</cp:lastModifiedBy>
  <cp:revision/>
  <dcterms:created xsi:type="dcterms:W3CDTF">2025-05-07T19:31:37Z</dcterms:created>
  <dcterms:modified xsi:type="dcterms:W3CDTF">2025-11-03T23:41:50Z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0x0101001A125CECE6CE574281A7C370AD3A070F</vt:lpwstr>
  </property>
  <property fmtid="{D5CDD505-2E9C-101B-9397-08002B2CF9AE}" pid="3" name="MediaServiceImageTags">
    <vt:lpwstr/>
  </property>
</Properties>
</file>